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ci\Desktop\"/>
    </mc:Choice>
  </mc:AlternateContent>
  <bookViews>
    <workbookView xWindow="0" yWindow="0" windowWidth="23925" windowHeight="7545"/>
  </bookViews>
  <sheets>
    <sheet name="Új Folyóiratok" sheetId="7" r:id="rId1"/>
    <sheet name="Új Könyvek" sheetId="3" r:id="rId2"/>
  </sheets>
  <calcPr calcId="152511"/>
</workbook>
</file>

<file path=xl/calcChain.xml><?xml version="1.0" encoding="utf-8"?>
<calcChain xmlns="http://schemas.openxmlformats.org/spreadsheetml/2006/main">
  <c r="K24" i="7" l="1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F64" i="3" l="1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<sst xmlns="http://schemas.openxmlformats.org/spreadsheetml/2006/main" count="560" uniqueCount="322">
  <si>
    <t>1077-9450</t>
  </si>
  <si>
    <t>Journal of Pediatric Orthopaedics B</t>
  </si>
  <si>
    <t>1-4511-9146-4</t>
  </si>
  <si>
    <t>Latest Year Coverage</t>
  </si>
  <si>
    <t>1-6091-3622-5</t>
  </si>
  <si>
    <t>0-7817-6827-6</t>
  </si>
  <si>
    <t>978-1-4963-2128-2</t>
  </si>
  <si>
    <t>Acute Care Surgery</t>
  </si>
  <si>
    <t>DeJong's: The Neurologic Examination</t>
  </si>
  <si>
    <t>January/February 1996</t>
  </si>
  <si>
    <t>Merritt's Neurology</t>
  </si>
  <si>
    <t>American Journal of Physical Medicine &amp; Rehabilitation</t>
  </si>
  <si>
    <t>January 30, 2018</t>
  </si>
  <si>
    <t>Essential Physics of Medical Imaging, The</t>
  </si>
  <si>
    <t>978-1-4511-1080-7</t>
  </si>
  <si>
    <t>Journal of Cardiopulmonary Rehabilitation &amp; Prevention</t>
  </si>
  <si>
    <t>Washington Manual of Echocardiography, The</t>
  </si>
  <si>
    <t>978-1-4511-1783-7</t>
  </si>
  <si>
    <t>May 2008</t>
  </si>
  <si>
    <t>January/February 2016</t>
  </si>
  <si>
    <t>978-1-4511-7532-5</t>
  </si>
  <si>
    <t>Beginning Volume</t>
  </si>
  <si>
    <t>Order</t>
  </si>
  <si>
    <t>2380-0186</t>
  </si>
  <si>
    <t>978-1-4511-7354-3</t>
  </si>
  <si>
    <t>1-4511-7532-9</t>
  </si>
  <si>
    <t>1525-4135</t>
  </si>
  <si>
    <t>Wolters Kluwer Health | Lippincott Williams &amp; Wilkins</t>
  </si>
  <si>
    <t>978-1-4511-9073-1</t>
  </si>
  <si>
    <t>January 2015</t>
  </si>
  <si>
    <t>1-4963-3393-4</t>
  </si>
  <si>
    <t>Master Techniques in Surgery: Thoracic Surgery - Lung Resections, Bronchoplasty</t>
  </si>
  <si>
    <t>Circulation: Cardiovascular Imaging</t>
  </si>
  <si>
    <t>5th_Edition</t>
  </si>
  <si>
    <t>1-4698-8982-X</t>
  </si>
  <si>
    <t>Bailey's Head and Neck Surgery: Otolaryngology</t>
  </si>
  <si>
    <t>Yao &amp; Artusio's Anesthesiology: Problem-Oriented Patient Management</t>
  </si>
  <si>
    <t>Prod Code</t>
  </si>
  <si>
    <t>1-5825-5739-X</t>
  </si>
  <si>
    <t>978-1-4511-4367-6</t>
  </si>
  <si>
    <t>978-1-4511-9423-4</t>
  </si>
  <si>
    <t>978-1-4511-1367-9</t>
  </si>
  <si>
    <t>978-1-6083-1004-3</t>
  </si>
  <si>
    <t>January/February 2007</t>
  </si>
  <si>
    <t>Circulation: Heart Failure</t>
  </si>
  <si>
    <t>1-4511-0955-5</t>
  </si>
  <si>
    <t>2471-2531</t>
  </si>
  <si>
    <t>February 2016</t>
  </si>
  <si>
    <t>978-0-7817-8057-5</t>
  </si>
  <si>
    <t>978-1-4511-8631-4</t>
  </si>
  <si>
    <t>978-1-6054-7461-8</t>
  </si>
  <si>
    <t>TRMA-PB-E04</t>
  </si>
  <si>
    <t>978-1-4963-7465-3</t>
  </si>
  <si>
    <t>A&amp;A Case Reports</t>
  </si>
  <si>
    <t>1872-6623</t>
  </si>
  <si>
    <t>January 2018</t>
  </si>
  <si>
    <t>978-1-4511-8998-8</t>
  </si>
  <si>
    <t>The Journal of Bone and Joint Surgery, Inc.</t>
  </si>
  <si>
    <t>1-4963-4286-0</t>
  </si>
  <si>
    <t>1-4511-7736-4</t>
  </si>
  <si>
    <t>1-4511-8998-2</t>
  </si>
  <si>
    <t>Lippincott Williams &amp; Wilkins</t>
  </si>
  <si>
    <t>978-0-7817-3390-8</t>
  </si>
  <si>
    <t>Bonica's Management of Pain</t>
  </si>
  <si>
    <t>1-4963-2128-6</t>
  </si>
  <si>
    <t>5-Minute Urology Consult, The</t>
  </si>
  <si>
    <t>1-4511-1783-3</t>
  </si>
  <si>
    <t>Neuroscience of Clinical Psychiatry, The: The Pathophysiology of Behavior and Mental Illness</t>
  </si>
  <si>
    <t>978-1-4963-1170-2</t>
  </si>
  <si>
    <t>1-4511-1367-6</t>
  </si>
  <si>
    <t>1473-5865</t>
  </si>
  <si>
    <t>Summer 2013</t>
  </si>
  <si>
    <t>1-4511-9475-7</t>
  </si>
  <si>
    <t>978-0-7817-6827-6</t>
  </si>
  <si>
    <t>Operative Techniques in Surgery</t>
  </si>
  <si>
    <t>Pediatric Physical Therapy</t>
  </si>
  <si>
    <t>10th_Edition</t>
  </si>
  <si>
    <t>1-4511-4393-1</t>
  </si>
  <si>
    <t>JBJS-CS-I15</t>
  </si>
  <si>
    <t>978-1-4511-0955-9</t>
  </si>
  <si>
    <t>Greenfield's Surgery: Scientific Principles and Practice</t>
  </si>
  <si>
    <t>Quality and Safety in Medical Imaging: The Essentials</t>
  </si>
  <si>
    <t>December 10, 2013</t>
  </si>
  <si>
    <t>2470-1122</t>
  </si>
  <si>
    <t>978-1-4511-0425-7</t>
  </si>
  <si>
    <t>2325-7237</t>
  </si>
  <si>
    <t>Edition</t>
  </si>
  <si>
    <t>JBJS Journal of Orthopaedics for Physician Assistants</t>
  </si>
  <si>
    <t>1-4511-9423-4</t>
  </si>
  <si>
    <t>Washington Manual, The:  Allergy, Asthma, and Immunology - Subspecialty Consult</t>
  </si>
  <si>
    <t>January 1993</t>
  </si>
  <si>
    <t>978-1-4511-5149-7</t>
  </si>
  <si>
    <t>1-4511-9072-7</t>
  </si>
  <si>
    <t>Harris &amp; Harris' The Radiology of Emergency Medicine</t>
  </si>
  <si>
    <t>1-4698-9001-1</t>
  </si>
  <si>
    <t>2160-2204</t>
  </si>
  <si>
    <t>Washington Manual of Surgical Pathology, The</t>
  </si>
  <si>
    <t>1-4511-9130-8</t>
  </si>
  <si>
    <t>978-1-4963-4962-0</t>
  </si>
  <si>
    <t>Rockwood and Wilkins' Fractures in Children</t>
  </si>
  <si>
    <t>Khan's Treatment Planning in Radiation Oncology</t>
  </si>
  <si>
    <t>978-1-4511-9146-2</t>
  </si>
  <si>
    <t>1082-9784</t>
  </si>
  <si>
    <t>1-4511-9430-7</t>
  </si>
  <si>
    <t>1-4511-4367-2</t>
  </si>
  <si>
    <t>Wills Eye Manual, The: Office and Emergency Room Diagnosis and Treatment of Eye Disease</t>
  </si>
  <si>
    <t>978-1-4511-9475-3</t>
  </si>
  <si>
    <t>1942-0080</t>
  </si>
  <si>
    <t>Perez and Brady's Principles and Practice of Radiation Oncology</t>
  </si>
  <si>
    <t>1-4511-9336-X</t>
  </si>
  <si>
    <t>Jumpstart</t>
  </si>
  <si>
    <t>Sarrafian's Anatomy of the Foot and Ankle: Descriptive, Topographical, Functional</t>
  </si>
  <si>
    <t>ISSN</t>
  </si>
  <si>
    <t>April 15, 1999</t>
  </si>
  <si>
    <t>2374-4529</t>
  </si>
  <si>
    <t>January 2000</t>
  </si>
  <si>
    <t>Stuttering: An Integrated Approach to Its Nature and Treatment</t>
  </si>
  <si>
    <t>Glenn's Urologic Surgery</t>
  </si>
  <si>
    <t>0304-3959</t>
  </si>
  <si>
    <t>ISBN-13</t>
  </si>
  <si>
    <t>1-4511-4447-4</t>
  </si>
  <si>
    <t>Latest Volume</t>
  </si>
  <si>
    <t>1-4511-7354-7</t>
  </si>
  <si>
    <t>978-1-4698-8982-5</t>
  </si>
  <si>
    <t>ACSM'S Exercise is Medicine: A Clinician's Guide to Exercise Prescription</t>
  </si>
  <si>
    <t>May 1, 1999</t>
  </si>
  <si>
    <t>1-4963-1883-8</t>
  </si>
  <si>
    <t>November/December 2006</t>
  </si>
  <si>
    <t>0-7817-3390-1</t>
  </si>
  <si>
    <t>1535-1386</t>
  </si>
  <si>
    <t>978-1-4511-0720-3</t>
  </si>
  <si>
    <t>978-0-7817-3196-6</t>
  </si>
  <si>
    <t>1-6091-3602-0</t>
  </si>
  <si>
    <t>Textbook of Uroradiology</t>
  </si>
  <si>
    <t>978-1-4511-9130-1</t>
  </si>
  <si>
    <t>1-4511-8686-X</t>
  </si>
  <si>
    <t>978-1-6091-3622-2</t>
  </si>
  <si>
    <t>1-6083-1004-3</t>
  </si>
  <si>
    <t>Modern Nutrition in Health and Disease</t>
  </si>
  <si>
    <t>1-4511-1679-9</t>
  </si>
  <si>
    <t>April-June 2011</t>
  </si>
  <si>
    <t>DeVita, Hellman, and Rosenberg's Cancer: Principles &amp; Practice of Oncology</t>
  </si>
  <si>
    <t>0-7817-9750-0</t>
  </si>
  <si>
    <t>January 1, 2018</t>
  </si>
  <si>
    <t>Master Techniques in Surgery: Thoracic Surgery - Transplantation, Tracheal Resections, Mediastinal Tumors, Extended Thoracic Resections</t>
  </si>
  <si>
    <t>1-4511-1436-2</t>
  </si>
  <si>
    <t>AACR-CS-I13</t>
  </si>
  <si>
    <t>978-1-6083-1911-4</t>
  </si>
  <si>
    <t>1-4963-4962-8</t>
  </si>
  <si>
    <t>Journal of Bone &amp; Joint Surgery, Inc.</t>
  </si>
  <si>
    <t>1-4963-7465-7</t>
  </si>
  <si>
    <t>Home Healthcare Now</t>
  </si>
  <si>
    <t>Beginning Year Coverage</t>
  </si>
  <si>
    <t>26th_Edition</t>
  </si>
  <si>
    <t>0021-9355</t>
  </si>
  <si>
    <t>Journal of Acquired Immune Deficiency Syndromes &amp; Human Retrovirology</t>
  </si>
  <si>
    <t>1-4511-7215-X</t>
  </si>
  <si>
    <t>2380-0194</t>
  </si>
  <si>
    <t>0-7817-8057-8</t>
  </si>
  <si>
    <t>978-1-4511-7531-8</t>
  </si>
  <si>
    <t>October 2013</t>
  </si>
  <si>
    <t>November/December 2017</t>
  </si>
  <si>
    <t>978-1-4511-4447-5</t>
  </si>
  <si>
    <t>Manual of Laboratory and Diagnostic Tests, A</t>
  </si>
  <si>
    <t>July-September 2011</t>
  </si>
  <si>
    <t>JBJS Case Connector</t>
  </si>
  <si>
    <t>978-1-4698-8997-9</t>
  </si>
  <si>
    <t>978-1-4511-9072-4</t>
  </si>
  <si>
    <t>2381-5949</t>
  </si>
  <si>
    <t>January/February 2018</t>
  </si>
  <si>
    <t>JAIDS Journal of Acquired Immune Deficiency Syndromes</t>
  </si>
  <si>
    <t>978-0-7817-9750-4</t>
  </si>
  <si>
    <t>Beginning Issue</t>
  </si>
  <si>
    <t>28th_Edition</t>
  </si>
  <si>
    <t>Breast Imaging Companion</t>
  </si>
  <si>
    <t>1-4511-8758-0</t>
  </si>
  <si>
    <t>Latest Issue</t>
  </si>
  <si>
    <t>11th_Edition</t>
  </si>
  <si>
    <t>978-1-4511-4393-5</t>
  </si>
  <si>
    <t>978-1-6091-3602-4</t>
  </si>
  <si>
    <t>978-1-4963-4286-7</t>
  </si>
  <si>
    <t>PAIN Reports</t>
  </si>
  <si>
    <t>2329-9185</t>
  </si>
  <si>
    <t>Fundamentals of Diagnostic Radiology</t>
  </si>
  <si>
    <t>978-1-5825-5739-7</t>
  </si>
  <si>
    <t>1537-7385</t>
  </si>
  <si>
    <t>0-7817-3196-8</t>
  </si>
  <si>
    <t>LPCP-CS-I15</t>
  </si>
  <si>
    <t>1932-751X</t>
  </si>
  <si>
    <t xml:space="preserve">CIHF-JN-08 </t>
  </si>
  <si>
    <t>December 15, 2017</t>
  </si>
  <si>
    <t>1996</t>
  </si>
  <si>
    <t xml:space="preserve">AJPM-JN-96 </t>
  </si>
  <si>
    <t>December 20, 2017</t>
  </si>
  <si>
    <t>Book Title</t>
  </si>
  <si>
    <t>978-0-7817-6580-0</t>
  </si>
  <si>
    <t>Stedman's Medical Dictionary</t>
  </si>
  <si>
    <t>1-4511-0425-1</t>
  </si>
  <si>
    <t>978-1-4511-8686-4</t>
  </si>
  <si>
    <t>1-4511-9294-0</t>
  </si>
  <si>
    <t>8th_Edition</t>
  </si>
  <si>
    <t>Clinical Epidemiology: The Essentials</t>
  </si>
  <si>
    <t>1944-7884</t>
  </si>
  <si>
    <t>978-1-4963-3393-3</t>
  </si>
  <si>
    <t>978-1-4511-8758-8</t>
  </si>
  <si>
    <t>978-1-4963-5196-8</t>
  </si>
  <si>
    <t>Pediatric Radiation Oncology</t>
  </si>
  <si>
    <t>978-1-4963-1496-3</t>
  </si>
  <si>
    <t>1-4511-0720-X</t>
  </si>
  <si>
    <t>Nutrition in Clinical Practice: A Comprehensive, Evidence-Based Manual for the Practitioner</t>
  </si>
  <si>
    <t>0883-9212</t>
  </si>
  <si>
    <t>6th_Edition</t>
  </si>
  <si>
    <t>13th_Edition</t>
  </si>
  <si>
    <t>1-4511-0920-2</t>
  </si>
  <si>
    <t>2381-652X</t>
  </si>
  <si>
    <t>1-4511-0154-6</t>
  </si>
  <si>
    <t>Pathology Case Reviews</t>
  </si>
  <si>
    <t>Principles and Practice of Pediatric Oncology</t>
  </si>
  <si>
    <t xml:space="preserve">JPAI-JN-14 </t>
  </si>
  <si>
    <t>Orthopedic Imaging: A Practical Approach</t>
  </si>
  <si>
    <t>Clinical Spine Surgery</t>
  </si>
  <si>
    <t>978-1-4511-7345-1</t>
  </si>
  <si>
    <t>Primary Care Medicine: Office Evaluation and Management of the Adult Patient</t>
  </si>
  <si>
    <t>1-4511-1080-4</t>
  </si>
  <si>
    <t>Te Linde's Operative Gynecology</t>
  </si>
  <si>
    <t xml:space="preserve">JCRH-JN-96 </t>
  </si>
  <si>
    <t>978-1-4511-9336-7</t>
  </si>
  <si>
    <t>December 2017</t>
  </si>
  <si>
    <t>1-4511-8631-2</t>
  </si>
  <si>
    <t>978-1-4511-0154-6</t>
  </si>
  <si>
    <t>1-4963-5196-7</t>
  </si>
  <si>
    <t>978-1-4511-9430-2</t>
  </si>
  <si>
    <t>Neurological and Neurosurgical Intensive Care</t>
  </si>
  <si>
    <t>January 15, 2016</t>
  </si>
  <si>
    <t>JBJS Reviews</t>
  </si>
  <si>
    <t>1941-3289</t>
  </si>
  <si>
    <t>1-4511-9373-4</t>
  </si>
  <si>
    <t>Bethesda Handbook of Clinical Oncology, The</t>
  </si>
  <si>
    <t>978-1-4511-7736-7</t>
  </si>
  <si>
    <t>January/February 2001</t>
  </si>
  <si>
    <t>DDEC-CS-C17</t>
  </si>
  <si>
    <t>1932-7501</t>
  </si>
  <si>
    <t>9th_Edition</t>
  </si>
  <si>
    <t>978-1-4963-1883-1</t>
  </si>
  <si>
    <t>Publisher</t>
  </si>
  <si>
    <t>1-6083-1428-6</t>
  </si>
  <si>
    <t>978-1-4511-8664-2</t>
  </si>
  <si>
    <t>1-4511-1648-9</t>
  </si>
  <si>
    <t>AWHONN's Perinatal Nursing</t>
  </si>
  <si>
    <t>12th_Edition</t>
  </si>
  <si>
    <t>1-4511-8664-9</t>
  </si>
  <si>
    <t>Lippincott Williams &amp; Wilkins, Inc.</t>
  </si>
  <si>
    <t>1-4511-7345-8</t>
  </si>
  <si>
    <t>Willard &amp; Spackman's Occupational Therapy</t>
  </si>
  <si>
    <t>Drugs in Pregnancy and Lactation</t>
  </si>
  <si>
    <t>978-1-4511-7215-7</t>
  </si>
  <si>
    <t>Operative Standards for Cancer Surgery: Volume 1 - Breast, Lung, Pancreas, Colon</t>
  </si>
  <si>
    <t>978-1-4511-9089-2</t>
  </si>
  <si>
    <t>Topics in Obstetrics &amp; Gynecology</t>
  </si>
  <si>
    <t>AJSP: Reviews and Reports</t>
  </si>
  <si>
    <t>Journal of Bone &amp; Joint Surgery - American Volume</t>
  </si>
  <si>
    <t>ISBN-10</t>
  </si>
  <si>
    <t>2nd_Edition</t>
  </si>
  <si>
    <t>2160-3251</t>
  </si>
  <si>
    <t>978-1-4511-9294-0</t>
  </si>
  <si>
    <t>Trauma Manual, The: Trauma and Acute Care Surgery</t>
  </si>
  <si>
    <t>CMSA Core Curriculum for Case Management</t>
  </si>
  <si>
    <t>1060-152X</t>
  </si>
  <si>
    <t xml:space="preserve">CCIM-JN-08 </t>
  </si>
  <si>
    <t>Clinical Manual of Contact Lenses</t>
  </si>
  <si>
    <t>eISSN</t>
  </si>
  <si>
    <t>1-6054-7461-4</t>
  </si>
  <si>
    <t>Master Techniques in Otolaryngology: Head and Neck Surgery - Thyroid, Parathyroid, Salivary Glands, Paranasal Sinuses and Nasopharynx, Volume 2</t>
  </si>
  <si>
    <t>978-1-4511-0916-0</t>
  </si>
  <si>
    <t>ACSM's Sports Medicine: A Comprehensive Review</t>
  </si>
  <si>
    <t>978-1-4511-9373-2</t>
  </si>
  <si>
    <t>Journal Title</t>
  </si>
  <si>
    <t>JBJS Essential Surgical Techniques</t>
  </si>
  <si>
    <t>1-4963-1496-4</t>
  </si>
  <si>
    <t>978-1-4698-9001-2</t>
  </si>
  <si>
    <t>Walls Manual of Emergency Airway Management, The</t>
  </si>
  <si>
    <t>7th_Edition</t>
  </si>
  <si>
    <t>Rockwood and Green's Fractures in Adults</t>
  </si>
  <si>
    <t>1-4511-5149-7</t>
  </si>
  <si>
    <t>3rd_Edition</t>
  </si>
  <si>
    <t>1-4698-8997-8</t>
  </si>
  <si>
    <t>0-7817-6580-3</t>
  </si>
  <si>
    <t>October-December 2017</t>
  </si>
  <si>
    <t>4th_Edition</t>
  </si>
  <si>
    <t>1-6083-1911-3</t>
  </si>
  <si>
    <t>1-4511-0916-4</t>
  </si>
  <si>
    <t>5-Minute Clinical Consult Premium 2018, The</t>
  </si>
  <si>
    <t>1-4511-7531-0</t>
  </si>
  <si>
    <t>McGlamry's Comprehensive Textbook of Foot and Ankle Surgery</t>
  </si>
  <si>
    <t>1941-9651</t>
  </si>
  <si>
    <t>January 1, 2000</t>
  </si>
  <si>
    <t>978-1-4511-1648-9</t>
  </si>
  <si>
    <t>Cancer of the Skin:</t>
  </si>
  <si>
    <t>Pain</t>
  </si>
  <si>
    <t>2380-0216</t>
  </si>
  <si>
    <t>0894-9115</t>
  </si>
  <si>
    <t>Stocker and Dehner's Pediatric Pathology</t>
  </si>
  <si>
    <t>Aunt Minnie's Atlas and Imaging-Specific Diagnosis</t>
  </si>
  <si>
    <t>July 2016</t>
  </si>
  <si>
    <t>July 2008</t>
  </si>
  <si>
    <t>1st_Edition</t>
  </si>
  <si>
    <t>Grabb and Smith's Plastic Surgery</t>
  </si>
  <si>
    <t>978-1-4511-1679-3</t>
  </si>
  <si>
    <t>November/December 2015</t>
  </si>
  <si>
    <t>American Heart Association</t>
  </si>
  <si>
    <t>Practical Approach to Pediatric Anesthesia, A</t>
  </si>
  <si>
    <t>Fundamental Immunology</t>
  </si>
  <si>
    <t/>
  </si>
  <si>
    <t>1941-3297</t>
  </si>
  <si>
    <t>978-1-4511-1436-2</t>
  </si>
  <si>
    <t>1-4511-9089-1</t>
  </si>
  <si>
    <t>Journal of Cardiopulmonary Rehabilitation</t>
  </si>
  <si>
    <t>Lippincott Manual of Nursing Practice</t>
  </si>
  <si>
    <t>1-4511-9073-5</t>
  </si>
  <si>
    <t>1-4963-1170-1</t>
  </si>
  <si>
    <t>978-1-4511-0920-7</t>
  </si>
  <si>
    <t>978-1-6083-1428-7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</si>
</sst>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/>
  </cellStyleXfs>
  <cellXfs count="11">
    <xf numFmtId="0" fontId="0" fillId="0" borderId="0" xfId="0"/>
    <xf numFmtId="0" fontId="2" fillId="0" borderId="0" xfId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0" xfId="2" applyFont="1"/>
    <xf numFmtId="0" fontId="3" fillId="0" borderId="0" xfId="2" applyFont="1" applyFill="1"/>
    <xf numFmtId="0" fontId="4" fillId="0" borderId="0" xfId="2"/>
    <xf numFmtId="0" fontId="4" fillId="0" borderId="0" xfId="2" applyFill="1"/>
    <xf numFmtId="0" fontId="5" fillId="2" borderId="0" xfId="2" applyFont="1" applyFill="1"/>
    <xf numFmtId="0" fontId="4" fillId="2" borderId="0" xfId="2" applyFill="1"/>
  </cellXfs>
  <cellStyles count="4">
    <cellStyle name="Hivatkozás" xfId="1" builtinId="8"/>
    <cellStyle name="Normál" xfId="0" builtinId="0"/>
    <cellStyle name="Normál 2" xfId="2"/>
    <cellStyle name="Normál 3" xfId="3"/>
  </cellStyles>
  <dxfs count="6">
    <dxf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FF0000"/>
          <bgColor rgb="FF000000"/>
        </patternFill>
      </fill>
    </dxf>
    <dxf>
      <font>
        <b/>
        <sz val="11"/>
        <color theme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ont>
        <b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M24" totalsRowShown="0" headerRowDxfId="3">
  <autoFilter ref="A1:M24"/>
  <sortState ref="A2:M250">
    <sortCondition sortBy="cellColor" ref="A1:A250" dxfId="2"/>
  </sortState>
  <tableColumns count="13">
    <tableColumn id="1" name="Journal Title" dataDxfId="0"/>
    <tableColumn id="2" name="ISSN"/>
    <tableColumn id="3" name="eISSN"/>
    <tableColumn id="4" name="Publisher"/>
    <tableColumn id="5" name="Beginning Volume"/>
    <tableColumn id="6" name="Beginning Issue"/>
    <tableColumn id="7" name="Latest Volume"/>
    <tableColumn id="8" name="Latest Issue"/>
    <tableColumn id="10" name="Beginning Year Coverage"/>
    <tableColumn id="11" name="Latest Year Coverage"/>
    <tableColumn id="12" name="Jumpstart"/>
    <tableColumn id="14" name="Prod Code"/>
    <tableColumn id="15" name="Order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4" totalsRowShown="0" headerRowDxfId="5">
  <autoFilter ref="A1:H64"/>
  <tableColumns count="8">
    <tableColumn id="1" name="Book Title"/>
    <tableColumn id="2" name="ISBN-13"/>
    <tableColumn id="3" name="ISBN-10"/>
    <tableColumn id="4" name="Publisher"/>
    <tableColumn id="5" name="Edition"/>
    <tableColumn id="6" name="Jumpstart"/>
    <tableColumn id="8" name="Prod Code"/>
    <tableColumn id="9" name="Orde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4"/>
  <sheetViews>
    <sheetView tabSelected="1" zoomScaleNormal="100" workbookViewId="0">
      <pane ySplit="1" topLeftCell="A2" activePane="bottomLeft" state="frozen"/>
      <selection pane="bottomLeft" activeCell="A13" sqref="A13:XFD13"/>
    </sheetView>
  </sheetViews>
  <sheetFormatPr defaultColWidth="9.140625" defaultRowHeight="15" x14ac:dyDescent="0.25"/>
  <cols>
    <col min="1" max="1" width="91.85546875" style="7" bestFit="1" customWidth="1"/>
    <col min="2" max="2" width="13.85546875" style="7" bestFit="1" customWidth="1"/>
    <col min="3" max="3" width="9.85546875" style="7" bestFit="1" customWidth="1"/>
    <col min="4" max="4" width="87.28515625" style="7" bestFit="1" customWidth="1"/>
    <col min="5" max="5" width="19.85546875" style="7" bestFit="1" customWidth="1"/>
    <col min="6" max="6" width="17.28515625" style="7" bestFit="1" customWidth="1"/>
    <col min="7" max="7" width="16.140625" style="7" bestFit="1" customWidth="1"/>
    <col min="8" max="8" width="13.5703125" style="7" bestFit="1" customWidth="1"/>
    <col min="9" max="9" width="27.7109375" style="7" customWidth="1"/>
    <col min="10" max="10" width="27.7109375" style="7" bestFit="1" customWidth="1"/>
    <col min="11" max="11" width="104" style="7" bestFit="1" customWidth="1"/>
    <col min="12" max="12" width="12.7109375" style="7" bestFit="1" customWidth="1"/>
    <col min="13" max="13" width="8.42578125" style="8" bestFit="1" customWidth="1"/>
    <col min="14" max="16384" width="9.140625" style="7"/>
  </cols>
  <sheetData>
    <row r="1" spans="1:13" x14ac:dyDescent="0.25">
      <c r="A1" s="5" t="s">
        <v>276</v>
      </c>
      <c r="B1" s="5" t="s">
        <v>112</v>
      </c>
      <c r="C1" s="5" t="s">
        <v>270</v>
      </c>
      <c r="D1" s="5" t="s">
        <v>244</v>
      </c>
      <c r="E1" s="5" t="s">
        <v>21</v>
      </c>
      <c r="F1" s="5" t="s">
        <v>172</v>
      </c>
      <c r="G1" s="5" t="s">
        <v>121</v>
      </c>
      <c r="H1" s="5" t="s">
        <v>176</v>
      </c>
      <c r="I1" s="5" t="s">
        <v>152</v>
      </c>
      <c r="J1" s="5" t="s">
        <v>3</v>
      </c>
      <c r="K1" s="5" t="s">
        <v>110</v>
      </c>
      <c r="L1" s="5" t="s">
        <v>37</v>
      </c>
      <c r="M1" s="6" t="s">
        <v>22</v>
      </c>
    </row>
    <row r="2" spans="1:13" x14ac:dyDescent="0.25">
      <c r="A2" s="9" t="s">
        <v>53</v>
      </c>
      <c r="B2" s="7" t="s">
        <v>85</v>
      </c>
      <c r="C2" s="7" t="s">
        <v>312</v>
      </c>
      <c r="D2" s="7" t="s">
        <v>251</v>
      </c>
      <c r="E2" s="7">
        <v>1</v>
      </c>
      <c r="F2" s="7">
        <v>1</v>
      </c>
      <c r="G2" s="7">
        <v>9</v>
      </c>
      <c r="H2" s="7">
        <v>12</v>
      </c>
      <c r="I2" s="7" t="s">
        <v>160</v>
      </c>
      <c r="J2" s="7" t="s">
        <v>190</v>
      </c>
      <c r="K2" s="1" t="str">
        <f>HYPERLINK("http://ovidsp.ovid.com/ovidweb.cgi?T=JS&amp;NEWS=n&amp;CSC=Y&amp;PAGE=toc&amp;D=yrovft&amp;AN=01720097-000000000-00000","http://ovidsp.ovid.com/ovidweb.cgi?T=JS&amp;NEWS=n&amp;CSC=Y&amp;PAGE=toc&amp;D=yrovft&amp;AN=01720097-000000000-00000")</f>
        <v>http://ovidsp.ovid.com/ovidweb.cgi?T=JS&amp;NEWS=n&amp;CSC=Y&amp;PAGE=toc&amp;D=yrovft&amp;AN=01720097-000000000-00000</v>
      </c>
      <c r="L2" s="7" t="s">
        <v>146</v>
      </c>
      <c r="M2" s="8">
        <v>363499</v>
      </c>
    </row>
    <row r="3" spans="1:13" x14ac:dyDescent="0.25">
      <c r="A3" s="10" t="s">
        <v>259</v>
      </c>
      <c r="B3" s="7" t="s">
        <v>168</v>
      </c>
      <c r="C3" s="7" t="s">
        <v>214</v>
      </c>
      <c r="D3" s="7" t="s">
        <v>251</v>
      </c>
      <c r="E3" s="7">
        <v>21</v>
      </c>
      <c r="F3" s="7">
        <v>1</v>
      </c>
      <c r="G3" s="7">
        <v>23</v>
      </c>
      <c r="H3" s="7">
        <v>1</v>
      </c>
      <c r="I3" s="7" t="s">
        <v>19</v>
      </c>
      <c r="J3" s="7" t="s">
        <v>169</v>
      </c>
      <c r="K3" s="1" t="str">
        <f>HYPERLINK("http://ovidsp.ovid.com/ovidweb.cgi?T=JS&amp;NEWS=n&amp;CSC=Y&amp;PAGE=toc&amp;D=yrovft&amp;AN=01929425-000000000-00000","http://ovidsp.ovid.com/ovidweb.cgi?T=JS&amp;NEWS=n&amp;CSC=Y&amp;PAGE=toc&amp;D=yrovft&amp;AN=01929425-000000000-00000")</f>
        <v>http://ovidsp.ovid.com/ovidweb.cgi?T=JS&amp;NEWS=n&amp;CSC=Y&amp;PAGE=toc&amp;D=yrovft&amp;AN=01929425-000000000-00000</v>
      </c>
      <c r="L3" s="7" t="s">
        <v>187</v>
      </c>
      <c r="M3" s="8">
        <v>1075469</v>
      </c>
    </row>
    <row r="4" spans="1:13" x14ac:dyDescent="0.25">
      <c r="A4" s="10" t="s">
        <v>11</v>
      </c>
      <c r="B4" s="7" t="s">
        <v>300</v>
      </c>
      <c r="C4" s="7" t="s">
        <v>185</v>
      </c>
      <c r="D4" s="7" t="s">
        <v>251</v>
      </c>
      <c r="E4" s="7">
        <v>75</v>
      </c>
      <c r="F4" s="7">
        <v>1</v>
      </c>
      <c r="G4" s="7">
        <v>97</v>
      </c>
      <c r="H4" s="7">
        <v>1</v>
      </c>
      <c r="I4" s="7" t="s">
        <v>9</v>
      </c>
      <c r="J4" s="7" t="s">
        <v>55</v>
      </c>
      <c r="K4" s="1" t="str">
        <f>HYPERLINK("http://ovidsp.ovid.com/ovidweb.cgi?T=JS&amp;NEWS=n&amp;CSC=Y&amp;PAGE=toc&amp;D=yrovft&amp;AN=00002060-000000000-00000","http://ovidsp.ovid.com/ovidweb.cgi?T=JS&amp;NEWS=n&amp;CSC=Y&amp;PAGE=toc&amp;D=yrovft&amp;AN=00002060-000000000-00000")</f>
        <v>http://ovidsp.ovid.com/ovidweb.cgi?T=JS&amp;NEWS=n&amp;CSC=Y&amp;PAGE=toc&amp;D=yrovft&amp;AN=00002060-000000000-00000</v>
      </c>
      <c r="L4" s="7" t="s">
        <v>192</v>
      </c>
      <c r="M4" s="8">
        <v>1147195</v>
      </c>
    </row>
    <row r="5" spans="1:13" x14ac:dyDescent="0.25">
      <c r="A5" s="9" t="s">
        <v>32</v>
      </c>
      <c r="B5" s="7" t="s">
        <v>294</v>
      </c>
      <c r="C5" s="7" t="s">
        <v>107</v>
      </c>
      <c r="D5" s="7" t="s">
        <v>309</v>
      </c>
      <c r="E5" s="7">
        <v>1</v>
      </c>
      <c r="F5" s="7">
        <v>1</v>
      </c>
      <c r="G5" s="7">
        <v>10</v>
      </c>
      <c r="H5" s="7">
        <v>12</v>
      </c>
      <c r="I5" s="7" t="s">
        <v>304</v>
      </c>
      <c r="J5" s="7" t="s">
        <v>227</v>
      </c>
      <c r="K5" s="1" t="str">
        <f>HYPERLINK("http://ovidsp.ovid.com/ovidweb.cgi?T=JS&amp;NEWS=n&amp;CSC=Y&amp;PAGE=toc&amp;D=yrovft&amp;AN=01337498-000000000-00000","http://ovidsp.ovid.com/ovidweb.cgi?T=JS&amp;NEWS=n&amp;CSC=Y&amp;PAGE=toc&amp;D=yrovft&amp;AN=01337498-000000000-00000")</f>
        <v>http://ovidsp.ovid.com/ovidweb.cgi?T=JS&amp;NEWS=n&amp;CSC=Y&amp;PAGE=toc&amp;D=yrovft&amp;AN=01337498-000000000-00000</v>
      </c>
      <c r="L5" s="7" t="s">
        <v>268</v>
      </c>
      <c r="M5" s="8">
        <v>1147194</v>
      </c>
    </row>
    <row r="6" spans="1:13" x14ac:dyDescent="0.25">
      <c r="A6" s="9" t="s">
        <v>44</v>
      </c>
      <c r="B6" s="7" t="s">
        <v>235</v>
      </c>
      <c r="C6" s="7" t="s">
        <v>313</v>
      </c>
      <c r="D6" s="7" t="s">
        <v>309</v>
      </c>
      <c r="E6" s="7">
        <v>1</v>
      </c>
      <c r="F6" s="7">
        <v>1</v>
      </c>
      <c r="G6" s="7">
        <v>10</v>
      </c>
      <c r="H6" s="7">
        <v>12</v>
      </c>
      <c r="I6" s="7" t="s">
        <v>18</v>
      </c>
      <c r="J6" s="7" t="s">
        <v>227</v>
      </c>
      <c r="K6" s="1" t="str">
        <f>HYPERLINK("http://ovidsp.ovid.com/ovidweb.cgi?T=JS&amp;NEWS=n&amp;CSC=Y&amp;PAGE=toc&amp;D=yrovft&amp;AN=01337494-000000000-00000","http://ovidsp.ovid.com/ovidweb.cgi?T=JS&amp;NEWS=n&amp;CSC=Y&amp;PAGE=toc&amp;D=yrovft&amp;AN=01337494-000000000-00000")</f>
        <v>http://ovidsp.ovid.com/ovidweb.cgi?T=JS&amp;NEWS=n&amp;CSC=Y&amp;PAGE=toc&amp;D=yrovft&amp;AN=01337494-000000000-00000</v>
      </c>
      <c r="L6" s="7" t="s">
        <v>189</v>
      </c>
      <c r="M6" s="8">
        <v>1147192</v>
      </c>
    </row>
    <row r="7" spans="1:13" x14ac:dyDescent="0.25">
      <c r="A7" s="10" t="s">
        <v>220</v>
      </c>
      <c r="B7" s="7" t="s">
        <v>23</v>
      </c>
      <c r="C7" s="7" t="s">
        <v>157</v>
      </c>
      <c r="D7" s="7" t="s">
        <v>251</v>
      </c>
      <c r="E7" s="7">
        <v>29</v>
      </c>
      <c r="F7" s="7">
        <v>1</v>
      </c>
      <c r="G7" s="7">
        <v>30</v>
      </c>
      <c r="H7" s="7">
        <v>10</v>
      </c>
      <c r="I7" s="7" t="s">
        <v>47</v>
      </c>
      <c r="J7" s="7" t="s">
        <v>227</v>
      </c>
      <c r="K7" s="1" t="str">
        <f>HYPERLINK("http://ovidsp.ovid.com/ovidweb.cgi?T=JS&amp;NEWS=n&amp;CSC=Y&amp;PAGE=toc&amp;D=yrovft&amp;AN=01933606-000000000-00000","http://ovidsp.ovid.com/ovidweb.cgi?T=JS&amp;NEWS=n&amp;CSC=Y&amp;PAGE=toc&amp;D=yrovft&amp;AN=01933606-000000000-00000")</f>
        <v>http://ovidsp.ovid.com/ovidweb.cgi?T=JS&amp;NEWS=n&amp;CSC=Y&amp;PAGE=toc&amp;D=yrovft&amp;AN=01933606-000000000-00000</v>
      </c>
      <c r="L7" s="7" t="s">
        <v>187</v>
      </c>
      <c r="M7" s="8">
        <v>1075469</v>
      </c>
    </row>
    <row r="8" spans="1:13" x14ac:dyDescent="0.25">
      <c r="A8" s="10" t="s">
        <v>151</v>
      </c>
      <c r="B8" s="7" t="s">
        <v>114</v>
      </c>
      <c r="C8" s="7" t="s">
        <v>312</v>
      </c>
      <c r="D8" s="7" t="s">
        <v>251</v>
      </c>
      <c r="E8" s="7">
        <v>33</v>
      </c>
      <c r="F8" s="7">
        <v>1</v>
      </c>
      <c r="G8" s="7">
        <v>35</v>
      </c>
      <c r="H8" s="7">
        <v>10</v>
      </c>
      <c r="I8" s="7" t="s">
        <v>29</v>
      </c>
      <c r="J8" s="7" t="s">
        <v>161</v>
      </c>
      <c r="K8" s="1" t="str">
        <f>HYPERLINK("http://ovidsp.ovid.com/ovidweb.cgi?T=JS&amp;NEWS=n&amp;CSC=Y&amp;PAGE=toc&amp;D=yrovft&amp;AN=01845097-000000000-00000","http://ovidsp.ovid.com/ovidweb.cgi?T=JS&amp;NEWS=n&amp;CSC=Y&amp;PAGE=toc&amp;D=yrovft&amp;AN=01845097-000000000-00000")</f>
        <v>http://ovidsp.ovid.com/ovidweb.cgi?T=JS&amp;NEWS=n&amp;CSC=Y&amp;PAGE=toc&amp;D=yrovft&amp;AN=01845097-000000000-00000</v>
      </c>
      <c r="L8" s="7" t="s">
        <v>187</v>
      </c>
      <c r="M8" s="8">
        <v>1075469</v>
      </c>
    </row>
    <row r="9" spans="1:13" x14ac:dyDescent="0.25">
      <c r="A9" s="10" t="s">
        <v>170</v>
      </c>
      <c r="B9" s="7" t="s">
        <v>26</v>
      </c>
      <c r="C9" s="7" t="s">
        <v>202</v>
      </c>
      <c r="D9" s="7" t="s">
        <v>251</v>
      </c>
      <c r="E9" s="7">
        <v>21</v>
      </c>
      <c r="F9" s="7">
        <v>1</v>
      </c>
      <c r="G9" s="7">
        <v>77</v>
      </c>
      <c r="H9" s="7">
        <v>1</v>
      </c>
      <c r="I9" s="7" t="s">
        <v>125</v>
      </c>
      <c r="J9" s="7" t="s">
        <v>143</v>
      </c>
      <c r="K9" s="1" t="str">
        <f>HYPERLINK("http://ovidsp.ovid.com/ovidweb.cgi?T=JS&amp;NEWS=n&amp;CSC=Y&amp;PAGE=toc&amp;D=yrovft&amp;AN=00126334-000000000-00000","http://ovidsp.ovid.com/ovidweb.cgi?T=JS&amp;NEWS=n&amp;CSC=Y&amp;PAGE=toc&amp;D=yrovft&amp;AN=00126334-000000000-00000")</f>
        <v>http://ovidsp.ovid.com/ovidweb.cgi?T=JS&amp;NEWS=n&amp;CSC=Y&amp;PAGE=toc&amp;D=yrovft&amp;AN=00126334-000000000-00000</v>
      </c>
      <c r="L9" s="7" t="s">
        <v>187</v>
      </c>
      <c r="M9" s="8">
        <v>1075469</v>
      </c>
    </row>
    <row r="10" spans="1:13" x14ac:dyDescent="0.25">
      <c r="A10" s="10" t="s">
        <v>165</v>
      </c>
      <c r="B10" s="7" t="s">
        <v>263</v>
      </c>
      <c r="C10" s="7" t="s">
        <v>263</v>
      </c>
      <c r="D10" s="7" t="s">
        <v>57</v>
      </c>
      <c r="E10" s="7">
        <v>1</v>
      </c>
      <c r="F10" s="7">
        <v>1</v>
      </c>
      <c r="G10" s="7">
        <v>7</v>
      </c>
      <c r="H10" s="7">
        <v>4</v>
      </c>
      <c r="I10" s="7" t="s">
        <v>164</v>
      </c>
      <c r="J10" s="7" t="s">
        <v>287</v>
      </c>
      <c r="K10" s="1" t="str">
        <f>HYPERLINK("http://ovidsp.ovid.com/ovidweb.cgi?T=JS&amp;NEWS=n&amp;CSC=Y&amp;PAGE=toc&amp;D=yrovft&amp;AN=01709767-000000000-00000","http://ovidsp.ovid.com/ovidweb.cgi?T=JS&amp;NEWS=n&amp;CSC=Y&amp;PAGE=toc&amp;D=yrovft&amp;AN=01709767-000000000-00000")</f>
        <v>http://ovidsp.ovid.com/ovidweb.cgi?T=JS&amp;NEWS=n&amp;CSC=Y&amp;PAGE=toc&amp;D=yrovft&amp;AN=01709767-000000000-00000</v>
      </c>
      <c r="L10" s="7" t="s">
        <v>78</v>
      </c>
      <c r="M10" s="8">
        <v>1075466</v>
      </c>
    </row>
    <row r="11" spans="1:13" x14ac:dyDescent="0.25">
      <c r="A11" s="10" t="s">
        <v>277</v>
      </c>
      <c r="B11" s="7" t="s">
        <v>95</v>
      </c>
      <c r="C11" s="7" t="s">
        <v>312</v>
      </c>
      <c r="D11" s="7" t="s">
        <v>57</v>
      </c>
      <c r="E11" s="7">
        <v>1</v>
      </c>
      <c r="F11" s="7">
        <v>1</v>
      </c>
      <c r="G11" s="7">
        <v>7</v>
      </c>
      <c r="H11" s="7">
        <v>4</v>
      </c>
      <c r="I11" s="7" t="s">
        <v>140</v>
      </c>
      <c r="J11" s="7" t="s">
        <v>287</v>
      </c>
      <c r="K11" s="1" t="str">
        <f>HYPERLINK("http://ovidsp.ovid.com/ovidweb.cgi?T=JS&amp;NEWS=n&amp;CSC=Y&amp;PAGE=toc&amp;D=yrovft&amp;AN=01709766-000000000-00000","http://ovidsp.ovid.com/ovidweb.cgi?T=JS&amp;NEWS=n&amp;CSC=Y&amp;PAGE=toc&amp;D=yrovft&amp;AN=01709766-000000000-00000")</f>
        <v>http://ovidsp.ovid.com/ovidweb.cgi?T=JS&amp;NEWS=n&amp;CSC=Y&amp;PAGE=toc&amp;D=yrovft&amp;AN=01709766-000000000-00000</v>
      </c>
      <c r="L11" s="7" t="s">
        <v>78</v>
      </c>
      <c r="M11" s="8">
        <v>1075466</v>
      </c>
    </row>
    <row r="12" spans="1:13" x14ac:dyDescent="0.25">
      <c r="A12" s="10" t="s">
        <v>87</v>
      </c>
      <c r="B12" s="7" t="s">
        <v>83</v>
      </c>
      <c r="C12" s="7" t="s">
        <v>129</v>
      </c>
      <c r="D12" s="7" t="s">
        <v>57</v>
      </c>
      <c r="E12" s="7">
        <v>1</v>
      </c>
      <c r="F12" s="7">
        <v>1</v>
      </c>
      <c r="G12" s="7">
        <v>5</v>
      </c>
      <c r="H12" s="7">
        <v>4</v>
      </c>
      <c r="I12" s="7" t="s">
        <v>71</v>
      </c>
      <c r="J12" s="7" t="s">
        <v>287</v>
      </c>
      <c r="K12" s="1" t="str">
        <f>HYPERLINK("http://ovidsp.ovid.com/ovidweb.cgi?T=JS&amp;NEWS=n&amp;CSC=Y&amp;PAGE=toc&amp;D=yrovft&amp;AN=01932788-000000000-00000","http://ovidsp.ovid.com/ovidweb.cgi?T=JS&amp;NEWS=n&amp;CSC=Y&amp;PAGE=toc&amp;D=yrovft&amp;AN=01932788-000000000-00000")</f>
        <v>http://ovidsp.ovid.com/ovidweb.cgi?T=JS&amp;NEWS=n&amp;CSC=Y&amp;PAGE=toc&amp;D=yrovft&amp;AN=01932788-000000000-00000</v>
      </c>
      <c r="L12" s="7" t="s">
        <v>78</v>
      </c>
      <c r="M12" s="8">
        <v>1075466</v>
      </c>
    </row>
    <row r="13" spans="1:13" x14ac:dyDescent="0.25">
      <c r="A13" s="10" t="s">
        <v>234</v>
      </c>
      <c r="B13" s="7" t="s">
        <v>182</v>
      </c>
      <c r="C13" s="7" t="s">
        <v>182</v>
      </c>
      <c r="D13" s="7" t="s">
        <v>57</v>
      </c>
      <c r="E13" s="7">
        <v>1</v>
      </c>
      <c r="F13" s="7">
        <v>2</v>
      </c>
      <c r="G13" s="7">
        <v>5</v>
      </c>
      <c r="H13" s="7">
        <v>12</v>
      </c>
      <c r="I13" s="7" t="s">
        <v>82</v>
      </c>
      <c r="J13" s="7" t="s">
        <v>227</v>
      </c>
      <c r="K13" s="1" t="str">
        <f>HYPERLINK("http://ovidsp.ovid.com/ovidweb.cgi?T=JS&amp;NEWS=n&amp;CSC=Y&amp;PAGE=toc&amp;D=yrovft&amp;AN=01874474-000000000-00000","http://ovidsp.ovid.com/ovidweb.cgi?T=JS&amp;NEWS=n&amp;CSC=Y&amp;PAGE=toc&amp;D=yrovft&amp;AN=01874474-000000000-00000")</f>
        <v>http://ovidsp.ovid.com/ovidweb.cgi?T=JS&amp;NEWS=n&amp;CSC=Y&amp;PAGE=toc&amp;D=yrovft&amp;AN=01874474-000000000-00000</v>
      </c>
      <c r="L13" s="7" t="s">
        <v>78</v>
      </c>
      <c r="M13" s="8">
        <v>1075466</v>
      </c>
    </row>
    <row r="14" spans="1:13" x14ac:dyDescent="0.25">
      <c r="A14" s="10" t="s">
        <v>155</v>
      </c>
      <c r="B14" s="7" t="s">
        <v>0</v>
      </c>
      <c r="C14" s="7" t="s">
        <v>202</v>
      </c>
      <c r="D14" s="7" t="s">
        <v>251</v>
      </c>
      <c r="E14" s="7">
        <v>13</v>
      </c>
      <c r="F14" s="7">
        <v>0</v>
      </c>
      <c r="G14" s="7">
        <v>20</v>
      </c>
      <c r="H14" s="7">
        <v>5</v>
      </c>
      <c r="I14" s="7" t="s">
        <v>191</v>
      </c>
      <c r="J14" s="7" t="s">
        <v>113</v>
      </c>
      <c r="K14" s="1" t="str">
        <f>HYPERLINK("http://ovidsp.ovid.com/ovidweb.cgi?T=JS&amp;NEWS=n&amp;CSC=Y&amp;PAGE=toc&amp;D=yrovft&amp;AN=00042560-000000000-00000","http://ovidsp.ovid.com/ovidweb.cgi?T=JS&amp;NEWS=n&amp;CSC=Y&amp;PAGE=toc&amp;D=yrovft&amp;AN=00042560-000000000-00000")</f>
        <v>http://ovidsp.ovid.com/ovidweb.cgi?T=JS&amp;NEWS=n&amp;CSC=Y&amp;PAGE=toc&amp;D=yrovft&amp;AN=00042560-000000000-00000</v>
      </c>
      <c r="L14" s="7" t="s">
        <v>187</v>
      </c>
      <c r="M14" s="8">
        <v>1075469</v>
      </c>
    </row>
    <row r="15" spans="1:13" x14ac:dyDescent="0.25">
      <c r="A15" s="10" t="s">
        <v>260</v>
      </c>
      <c r="B15" s="7" t="s">
        <v>154</v>
      </c>
      <c r="C15" s="7" t="s">
        <v>129</v>
      </c>
      <c r="D15" s="7" t="s">
        <v>149</v>
      </c>
      <c r="E15" s="7">
        <v>75</v>
      </c>
      <c r="F15" s="7">
        <v>1</v>
      </c>
      <c r="G15" s="7">
        <v>99</v>
      </c>
      <c r="H15" s="7">
        <v>24</v>
      </c>
      <c r="I15" s="7" t="s">
        <v>90</v>
      </c>
      <c r="J15" s="7" t="s">
        <v>193</v>
      </c>
      <c r="K15" s="1" t="str">
        <f>HYPERLINK("http://ovidsp.ovid.com/ovidweb.cgi?T=JS&amp;NEWS=n&amp;CSC=Y&amp;PAGE=toc&amp;D=yrovft&amp;AN=00004623-000000000-00000","http://ovidsp.ovid.com/ovidweb.cgi?T=JS&amp;NEWS=n&amp;CSC=Y&amp;PAGE=toc&amp;D=yrovft&amp;AN=00004623-000000000-00000")</f>
        <v>http://ovidsp.ovid.com/ovidweb.cgi?T=JS&amp;NEWS=n&amp;CSC=Y&amp;PAGE=toc&amp;D=yrovft&amp;AN=00004623-000000000-00000</v>
      </c>
      <c r="L15" s="7" t="s">
        <v>78</v>
      </c>
      <c r="M15" s="8">
        <v>1075466</v>
      </c>
    </row>
    <row r="16" spans="1:13" x14ac:dyDescent="0.25">
      <c r="A16" s="10" t="s">
        <v>316</v>
      </c>
      <c r="B16" s="7" t="s">
        <v>210</v>
      </c>
      <c r="C16" s="7" t="s">
        <v>188</v>
      </c>
      <c r="D16" s="7" t="s">
        <v>251</v>
      </c>
      <c r="E16" s="7">
        <v>16</v>
      </c>
      <c r="F16" s="7">
        <v>1</v>
      </c>
      <c r="G16" s="7">
        <v>26</v>
      </c>
      <c r="H16" s="7">
        <v>6</v>
      </c>
      <c r="I16" s="7" t="s">
        <v>9</v>
      </c>
      <c r="J16" s="7" t="s">
        <v>127</v>
      </c>
      <c r="K16" s="1" t="str">
        <f>HYPERLINK("http://ovidsp.ovid.com/ovidweb.cgi?T=JS&amp;NEWS=n&amp;CSC=Y&amp;PAGE=toc&amp;D=yrovft&amp;AN=00008483-000000000-00000","http://ovidsp.ovid.com/ovidweb.cgi?T=JS&amp;NEWS=n&amp;CSC=Y&amp;PAGE=toc&amp;D=yrovft&amp;AN=00008483-000000000-00000")</f>
        <v>http://ovidsp.ovid.com/ovidweb.cgi?T=JS&amp;NEWS=n&amp;CSC=Y&amp;PAGE=toc&amp;D=yrovft&amp;AN=00008483-000000000-00000</v>
      </c>
      <c r="L16" s="7" t="s">
        <v>225</v>
      </c>
      <c r="M16" s="8">
        <v>1075467</v>
      </c>
    </row>
    <row r="17" spans="1:13" x14ac:dyDescent="0.25">
      <c r="A17" s="10" t="s">
        <v>316</v>
      </c>
      <c r="B17" s="7" t="s">
        <v>210</v>
      </c>
      <c r="C17" s="7" t="s">
        <v>188</v>
      </c>
      <c r="D17" s="7" t="s">
        <v>251</v>
      </c>
      <c r="E17" s="7">
        <v>16</v>
      </c>
      <c r="F17" s="7">
        <v>1</v>
      </c>
      <c r="G17" s="7">
        <v>26</v>
      </c>
      <c r="H17" s="7">
        <v>6</v>
      </c>
      <c r="I17" s="7" t="s">
        <v>9</v>
      </c>
      <c r="J17" s="7" t="s">
        <v>127</v>
      </c>
      <c r="K17" s="1" t="str">
        <f>HYPERLINK("http://ovidsp.ovid.com/ovidweb.cgi?T=JS&amp;NEWS=n&amp;CSC=Y&amp;PAGE=toc&amp;D=yrovft&amp;AN=00008483-000000000-00000","http://ovidsp.ovid.com/ovidweb.cgi?T=JS&amp;NEWS=n&amp;CSC=Y&amp;PAGE=toc&amp;D=yrovft&amp;AN=00008483-000000000-00000")</f>
        <v>http://ovidsp.ovid.com/ovidweb.cgi?T=JS&amp;NEWS=n&amp;CSC=Y&amp;PAGE=toc&amp;D=yrovft&amp;AN=00008483-000000000-00000</v>
      </c>
      <c r="L17" s="7" t="s">
        <v>187</v>
      </c>
      <c r="M17" s="8">
        <v>1075469</v>
      </c>
    </row>
    <row r="18" spans="1:13" x14ac:dyDescent="0.25">
      <c r="A18" s="10" t="s">
        <v>15</v>
      </c>
      <c r="B18" s="7" t="s">
        <v>241</v>
      </c>
      <c r="C18" s="7" t="s">
        <v>188</v>
      </c>
      <c r="D18" s="7" t="s">
        <v>251</v>
      </c>
      <c r="E18" s="7">
        <v>27</v>
      </c>
      <c r="F18" s="7">
        <v>1</v>
      </c>
      <c r="G18" s="7">
        <v>38</v>
      </c>
      <c r="H18" s="7">
        <v>1</v>
      </c>
      <c r="I18" s="7" t="s">
        <v>43</v>
      </c>
      <c r="J18" s="7" t="s">
        <v>55</v>
      </c>
      <c r="K18" s="1" t="str">
        <f>HYPERLINK("http://ovidsp.ovid.com/ovidweb.cgi?T=JS&amp;NEWS=n&amp;CSC=Y&amp;PAGE=toc&amp;D=yrovft&amp;AN=01273116-000000000-00000","http://ovidsp.ovid.com/ovidweb.cgi?T=JS&amp;NEWS=n&amp;CSC=Y&amp;PAGE=toc&amp;D=yrovft&amp;AN=01273116-000000000-00000")</f>
        <v>http://ovidsp.ovid.com/ovidweb.cgi?T=JS&amp;NEWS=n&amp;CSC=Y&amp;PAGE=toc&amp;D=yrovft&amp;AN=01273116-000000000-00000</v>
      </c>
      <c r="L18" s="7" t="s">
        <v>187</v>
      </c>
      <c r="M18" s="8">
        <v>1075469</v>
      </c>
    </row>
    <row r="19" spans="1:13" x14ac:dyDescent="0.25">
      <c r="A19" s="10" t="s">
        <v>15</v>
      </c>
      <c r="B19" s="7" t="s">
        <v>241</v>
      </c>
      <c r="C19" s="7" t="s">
        <v>188</v>
      </c>
      <c r="D19" s="7" t="s">
        <v>251</v>
      </c>
      <c r="E19" s="7">
        <v>27</v>
      </c>
      <c r="F19" s="7">
        <v>1</v>
      </c>
      <c r="G19" s="7">
        <v>38</v>
      </c>
      <c r="H19" s="7">
        <v>1</v>
      </c>
      <c r="I19" s="7" t="s">
        <v>43</v>
      </c>
      <c r="J19" s="7" t="s">
        <v>55</v>
      </c>
      <c r="K19" s="1" t="str">
        <f>HYPERLINK("http://ovidsp.ovid.com/ovidweb.cgi?T=JS&amp;NEWS=n&amp;CSC=Y&amp;PAGE=toc&amp;D=yrovft&amp;AN=01273116-000000000-00000","http://ovidsp.ovid.com/ovidweb.cgi?T=JS&amp;NEWS=n&amp;CSC=Y&amp;PAGE=toc&amp;D=yrovft&amp;AN=01273116-000000000-00000")</f>
        <v>http://ovidsp.ovid.com/ovidweb.cgi?T=JS&amp;NEWS=n&amp;CSC=Y&amp;PAGE=toc&amp;D=yrovft&amp;AN=01273116-000000000-00000</v>
      </c>
      <c r="L19" s="7" t="s">
        <v>225</v>
      </c>
      <c r="M19" s="8">
        <v>1075467</v>
      </c>
    </row>
    <row r="20" spans="1:13" x14ac:dyDescent="0.25">
      <c r="A20" s="10" t="s">
        <v>1</v>
      </c>
      <c r="B20" s="7" t="s">
        <v>267</v>
      </c>
      <c r="C20" s="7" t="s">
        <v>70</v>
      </c>
      <c r="D20" s="7" t="s">
        <v>251</v>
      </c>
      <c r="E20" s="7">
        <v>9</v>
      </c>
      <c r="F20" s="7">
        <v>1</v>
      </c>
      <c r="G20" s="7">
        <v>27</v>
      </c>
      <c r="H20" s="7">
        <v>1</v>
      </c>
      <c r="I20" s="7" t="s">
        <v>115</v>
      </c>
      <c r="J20" s="7" t="s">
        <v>55</v>
      </c>
      <c r="K20" s="1" t="str">
        <f>HYPERLINK("http://ovidsp.ovid.com/ovidweb.cgi?T=JS&amp;NEWS=n&amp;CSC=Y&amp;PAGE=toc&amp;D=yrovft&amp;AN=01202412-000000000-00000","http://ovidsp.ovid.com/ovidweb.cgi?T=JS&amp;NEWS=n&amp;CSC=Y&amp;PAGE=toc&amp;D=yrovft&amp;AN=01202412-000000000-00000")</f>
        <v>http://ovidsp.ovid.com/ovidweb.cgi?T=JS&amp;NEWS=n&amp;CSC=Y&amp;PAGE=toc&amp;D=yrovft&amp;AN=01202412-000000000-00000</v>
      </c>
      <c r="L20" s="7" t="s">
        <v>187</v>
      </c>
      <c r="M20" s="8">
        <v>1075469</v>
      </c>
    </row>
    <row r="21" spans="1:13" x14ac:dyDescent="0.25">
      <c r="A21" s="10" t="s">
        <v>298</v>
      </c>
      <c r="B21" s="7" t="s">
        <v>118</v>
      </c>
      <c r="C21" s="7" t="s">
        <v>54</v>
      </c>
      <c r="D21" s="7" t="s">
        <v>251</v>
      </c>
      <c r="E21" s="7">
        <v>84</v>
      </c>
      <c r="F21" s="7">
        <v>1</v>
      </c>
      <c r="G21" s="7">
        <v>159</v>
      </c>
      <c r="H21" s="7">
        <v>1</v>
      </c>
      <c r="I21" s="7" t="s">
        <v>295</v>
      </c>
      <c r="J21" s="7" t="s">
        <v>55</v>
      </c>
      <c r="K21" s="1" t="str">
        <f>HYPERLINK("http://ovidsp.ovid.com/ovidweb.cgi?T=JS&amp;NEWS=n&amp;CSC=Y&amp;PAGE=toc&amp;D=yrovft&amp;AN=00006396-000000000-00000","http://ovidsp.ovid.com/ovidweb.cgi?T=JS&amp;NEWS=n&amp;CSC=Y&amp;PAGE=toc&amp;D=yrovft&amp;AN=00006396-000000000-00000")</f>
        <v>http://ovidsp.ovid.com/ovidweb.cgi?T=JS&amp;NEWS=n&amp;CSC=Y&amp;PAGE=toc&amp;D=yrovft&amp;AN=00006396-000000000-00000</v>
      </c>
      <c r="L21" s="7" t="s">
        <v>218</v>
      </c>
      <c r="M21" s="8">
        <v>1075468</v>
      </c>
    </row>
    <row r="22" spans="1:13" x14ac:dyDescent="0.25">
      <c r="A22" s="10" t="s">
        <v>181</v>
      </c>
      <c r="B22" s="7" t="s">
        <v>46</v>
      </c>
      <c r="C22" s="7" t="s">
        <v>54</v>
      </c>
      <c r="D22" s="7" t="s">
        <v>27</v>
      </c>
      <c r="E22" s="7">
        <v>1</v>
      </c>
      <c r="F22" s="7">
        <v>1</v>
      </c>
      <c r="G22" s="7">
        <v>2</v>
      </c>
      <c r="H22" s="7">
        <v>6</v>
      </c>
      <c r="I22" s="7" t="s">
        <v>303</v>
      </c>
      <c r="J22" s="7" t="s">
        <v>161</v>
      </c>
      <c r="K22" s="1" t="str">
        <f>HYPERLINK("http://ovidsp.ovid.com/ovidweb.cgi?T=JS&amp;NEWS=n&amp;CSC=Y&amp;PAGE=toc&amp;D=yrovft&amp;AN=01938936-000000000-00000","http://ovidsp.ovid.com/ovidweb.cgi?T=JS&amp;NEWS=n&amp;CSC=Y&amp;PAGE=toc&amp;D=yrovft&amp;AN=01938936-000000000-00000")</f>
        <v>http://ovidsp.ovid.com/ovidweb.cgi?T=JS&amp;NEWS=n&amp;CSC=Y&amp;PAGE=toc&amp;D=yrovft&amp;AN=01938936-000000000-00000</v>
      </c>
      <c r="L22" s="7" t="s">
        <v>218</v>
      </c>
      <c r="M22" s="8">
        <v>1075468</v>
      </c>
    </row>
    <row r="23" spans="1:13" x14ac:dyDescent="0.25">
      <c r="A23" s="10" t="s">
        <v>216</v>
      </c>
      <c r="B23" s="7" t="s">
        <v>102</v>
      </c>
      <c r="C23" s="7" t="s">
        <v>214</v>
      </c>
      <c r="D23" s="7" t="s">
        <v>251</v>
      </c>
      <c r="E23" s="7">
        <v>6</v>
      </c>
      <c r="F23" s="7">
        <v>1</v>
      </c>
      <c r="G23" s="7">
        <v>20</v>
      </c>
      <c r="H23" s="7">
        <v>6</v>
      </c>
      <c r="I23" s="7" t="s">
        <v>239</v>
      </c>
      <c r="J23" s="7" t="s">
        <v>308</v>
      </c>
      <c r="K23" s="1" t="str">
        <f>HYPERLINK("http://ovidsp.ovid.com/ovidweb.cgi?T=JS&amp;NEWS=n&amp;CSC=Y&amp;PAGE=toc&amp;D=yrovft&amp;AN=00132583-000000000-00000","http://ovidsp.ovid.com/ovidweb.cgi?T=JS&amp;NEWS=n&amp;CSC=Y&amp;PAGE=toc&amp;D=yrovft&amp;AN=00132583-000000000-00000")</f>
        <v>http://ovidsp.ovid.com/ovidweb.cgi?T=JS&amp;NEWS=n&amp;CSC=Y&amp;PAGE=toc&amp;D=yrovft&amp;AN=00132583-000000000-00000</v>
      </c>
      <c r="L23" s="7" t="s">
        <v>187</v>
      </c>
      <c r="M23" s="8">
        <v>1075469</v>
      </c>
    </row>
    <row r="24" spans="1:13" x14ac:dyDescent="0.25">
      <c r="A24" s="10" t="s">
        <v>258</v>
      </c>
      <c r="B24" s="7" t="s">
        <v>299</v>
      </c>
      <c r="C24" s="7" t="s">
        <v>312</v>
      </c>
      <c r="D24" s="7" t="s">
        <v>251</v>
      </c>
      <c r="E24" s="7">
        <v>36</v>
      </c>
      <c r="F24" s="7">
        <v>1</v>
      </c>
      <c r="G24" s="7">
        <v>38</v>
      </c>
      <c r="H24" s="7">
        <v>2</v>
      </c>
      <c r="I24" s="7" t="s">
        <v>233</v>
      </c>
      <c r="J24" s="7" t="s">
        <v>12</v>
      </c>
      <c r="K24" s="1" t="str">
        <f>HYPERLINK("http://ovidsp.ovid.com/ovidweb.cgi?T=JS&amp;NEWS=n&amp;CSC=Y&amp;PAGE=toc&amp;D=yrovft&amp;AN=01938899-000000000-00000","http://ovidsp.ovid.com/ovidweb.cgi?T=JS&amp;NEWS=n&amp;CSC=Y&amp;PAGE=toc&amp;D=yrovft&amp;AN=01938899-000000000-00000")</f>
        <v>http://ovidsp.ovid.com/ovidweb.cgi?T=JS&amp;NEWS=n&amp;CSC=Y&amp;PAGE=toc&amp;D=yrovft&amp;AN=01938899-000000000-00000</v>
      </c>
      <c r="L24" s="7" t="s">
        <v>187</v>
      </c>
      <c r="M24" s="8">
        <v>1075469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4"/>
  <sheetViews>
    <sheetView zoomScale="80" zoomScaleNormal="80" workbookViewId="0">
      <pane ySplit="1" topLeftCell="A2" activePane="bottomLeft" state="frozen"/>
      <selection pane="bottomLeft" activeCell="A67" sqref="A67"/>
    </sheetView>
  </sheetViews>
  <sheetFormatPr defaultColWidth="9.140625" defaultRowHeight="15" x14ac:dyDescent="0.25"/>
  <cols>
    <col min="1" max="1" width="135" bestFit="1" customWidth="1"/>
    <col min="2" max="2" width="17" bestFit="1" customWidth="1"/>
    <col min="3" max="3" width="13.42578125" bestFit="1" customWidth="1"/>
    <col min="4" max="4" width="27.42578125" bestFit="1" customWidth="1"/>
    <col min="5" max="5" width="12.140625" bestFit="1" customWidth="1"/>
    <col min="6" max="6" width="117.42578125" bestFit="1" customWidth="1"/>
    <col min="7" max="7" width="12.85546875" bestFit="1" customWidth="1"/>
    <col min="8" max="8" width="8.42578125" style="4" bestFit="1" customWidth="1"/>
  </cols>
  <sheetData>
    <row r="1" spans="1:8" x14ac:dyDescent="0.25">
      <c r="A1" s="2" t="s">
        <v>194</v>
      </c>
      <c r="B1" s="2" t="s">
        <v>119</v>
      </c>
      <c r="C1" s="2" t="s">
        <v>261</v>
      </c>
      <c r="D1" s="2" t="s">
        <v>244</v>
      </c>
      <c r="E1" s="2" t="s">
        <v>86</v>
      </c>
      <c r="F1" s="2" t="s">
        <v>110</v>
      </c>
      <c r="G1" s="2" t="s">
        <v>37</v>
      </c>
      <c r="H1" s="3" t="s">
        <v>22</v>
      </c>
    </row>
    <row r="2" spans="1:8" x14ac:dyDescent="0.25">
      <c r="A2" t="s">
        <v>291</v>
      </c>
      <c r="B2" t="s">
        <v>52</v>
      </c>
      <c r="C2" t="s">
        <v>150</v>
      </c>
      <c r="D2" t="s">
        <v>61</v>
      </c>
      <c r="E2" t="s">
        <v>153</v>
      </c>
      <c r="F2" s="1" t="str">
        <f>HYPERLINK("http://ovidsp.ovid.com/ovidweb.cgi?T=JS&amp;NEWS=n&amp;CSC=Y&amp;PAGE=booktext&amp;D=books&amp;AN=02008467$&amp;XPATH=/PG(0)&amp;EPUB=Y","http://ovidsp.ovid.com/ovidweb.cgi?T=JS&amp;NEWS=n&amp;CSC=Y&amp;PAGE=booktext&amp;D=books&amp;AN=02008467$&amp;XPATH=/PG(0)&amp;EPUB=Y")</f>
        <v>http://ovidsp.ovid.com/ovidweb.cgi?T=JS&amp;NEWS=n&amp;CSC=Y&amp;PAGE=booktext&amp;D=books&amp;AN=02008467$&amp;XPATH=/PG(0)&amp;EPUB=Y</v>
      </c>
      <c r="G2" t="s">
        <v>240</v>
      </c>
      <c r="H2" s="4">
        <v>1147196</v>
      </c>
    </row>
    <row r="3" spans="1:8" x14ac:dyDescent="0.25">
      <c r="A3" t="s">
        <v>65</v>
      </c>
      <c r="B3" t="s">
        <v>56</v>
      </c>
      <c r="C3" t="s">
        <v>60</v>
      </c>
      <c r="D3" t="s">
        <v>61</v>
      </c>
      <c r="E3" t="s">
        <v>284</v>
      </c>
      <c r="F3" s="1" t="str">
        <f>HYPERLINK("http://ovidsp.ovid.com/ovidweb.cgi?T=JS&amp;NEWS=n&amp;CSC=Y&amp;PAGE=booktext&amp;D=books&amp;AN=01787263$&amp;XPATH=/PG(0)&amp;EPUB=Y","http://ovidsp.ovid.com/ovidweb.cgi?T=JS&amp;NEWS=n&amp;CSC=Y&amp;PAGE=booktext&amp;D=books&amp;AN=01787263$&amp;XPATH=/PG(0)&amp;EPUB=Y")</f>
        <v>http://ovidsp.ovid.com/ovidweb.cgi?T=JS&amp;NEWS=n&amp;CSC=Y&amp;PAGE=booktext&amp;D=books&amp;AN=01787263$&amp;XPATH=/PG(0)&amp;EPUB=Y</v>
      </c>
      <c r="G3" t="s">
        <v>240</v>
      </c>
      <c r="H3" s="4">
        <v>1147196</v>
      </c>
    </row>
    <row r="4" spans="1:8" x14ac:dyDescent="0.25">
      <c r="A4" t="s">
        <v>124</v>
      </c>
      <c r="B4" t="s">
        <v>184</v>
      </c>
      <c r="C4" t="s">
        <v>38</v>
      </c>
      <c r="D4" t="s">
        <v>61</v>
      </c>
      <c r="E4" t="s">
        <v>305</v>
      </c>
      <c r="F4" s="1" t="str">
        <f>HYPERLINK("http://ovidsp.ovid.com/ovidweb.cgi?T=JS&amp;NEWS=n&amp;CSC=Y&amp;PAGE=booktext&amp;D=books&amp;AN=01429387$&amp;XPATH=/PG(0)&amp;EPUB=Y","http://ovidsp.ovid.com/ovidweb.cgi?T=JS&amp;NEWS=n&amp;CSC=Y&amp;PAGE=booktext&amp;D=books&amp;AN=01429387$&amp;XPATH=/PG(0)&amp;EPUB=Y")</f>
        <v>http://ovidsp.ovid.com/ovidweb.cgi?T=JS&amp;NEWS=n&amp;CSC=Y&amp;PAGE=booktext&amp;D=books&amp;AN=01429387$&amp;XPATH=/PG(0)&amp;EPUB=Y</v>
      </c>
      <c r="G4" t="s">
        <v>240</v>
      </c>
      <c r="H4" s="4">
        <v>1147196</v>
      </c>
    </row>
    <row r="5" spans="1:8" x14ac:dyDescent="0.25">
      <c r="A5" t="s">
        <v>274</v>
      </c>
      <c r="B5" t="s">
        <v>84</v>
      </c>
      <c r="C5" t="s">
        <v>197</v>
      </c>
      <c r="D5" t="s">
        <v>61</v>
      </c>
      <c r="E5" t="s">
        <v>305</v>
      </c>
      <c r="F5" s="1" t="str">
        <f>HYPERLINK("http://ovidsp.ovid.com/ovidweb.cgi?T=JS&amp;NEWS=n&amp;CSC=Y&amp;PAGE=booktext&amp;D=books&amp;AN=01745939$&amp;XPATH=/PG(0)&amp;EPUB=Y","http://ovidsp.ovid.com/ovidweb.cgi?T=JS&amp;NEWS=n&amp;CSC=Y&amp;PAGE=booktext&amp;D=books&amp;AN=01745939$&amp;XPATH=/PG(0)&amp;EPUB=Y")</f>
        <v>http://ovidsp.ovid.com/ovidweb.cgi?T=JS&amp;NEWS=n&amp;CSC=Y&amp;PAGE=booktext&amp;D=books&amp;AN=01745939$&amp;XPATH=/PG(0)&amp;EPUB=Y</v>
      </c>
      <c r="G5" t="s">
        <v>240</v>
      </c>
      <c r="H5" s="4">
        <v>1147196</v>
      </c>
    </row>
    <row r="6" spans="1:8" x14ac:dyDescent="0.25">
      <c r="A6" t="s">
        <v>7</v>
      </c>
      <c r="B6" t="s">
        <v>321</v>
      </c>
      <c r="C6" t="s">
        <v>245</v>
      </c>
      <c r="D6" t="s">
        <v>61</v>
      </c>
      <c r="E6" t="s">
        <v>305</v>
      </c>
      <c r="F6" s="1" t="str">
        <f>HYPERLINK("http://ovidsp.ovid.com/ovidweb.cgi?T=JS&amp;NEWS=n&amp;CSC=Y&amp;PAGE=booktext&amp;D=books&amp;AN=01439389$&amp;XPATH=/PG(0)&amp;EPUB=Y","http://ovidsp.ovid.com/ovidweb.cgi?T=JS&amp;NEWS=n&amp;CSC=Y&amp;PAGE=booktext&amp;D=books&amp;AN=01439389$&amp;XPATH=/PG(0)&amp;EPUB=Y")</f>
        <v>http://ovidsp.ovid.com/ovidweb.cgi?T=JS&amp;NEWS=n&amp;CSC=Y&amp;PAGE=booktext&amp;D=books&amp;AN=01439389$&amp;XPATH=/PG(0)&amp;EPUB=Y</v>
      </c>
      <c r="G6" t="s">
        <v>240</v>
      </c>
      <c r="H6" s="4">
        <v>1147196</v>
      </c>
    </row>
    <row r="7" spans="1:8" x14ac:dyDescent="0.25">
      <c r="A7" t="s">
        <v>302</v>
      </c>
      <c r="B7" t="s">
        <v>255</v>
      </c>
      <c r="C7" t="s">
        <v>156</v>
      </c>
      <c r="D7" t="s">
        <v>61</v>
      </c>
      <c r="E7" t="s">
        <v>288</v>
      </c>
      <c r="F7" s="1" t="str">
        <f>HYPERLINK("http://ovidsp.ovid.com/ovidweb.cgi?T=JS&amp;NEWS=n&amp;CSC=Y&amp;PAGE=booktext&amp;D=books&amp;AN=01762463$&amp;XPATH=/PG(0)&amp;EPUB=Y","http://ovidsp.ovid.com/ovidweb.cgi?T=JS&amp;NEWS=n&amp;CSC=Y&amp;PAGE=booktext&amp;D=books&amp;AN=01762463$&amp;XPATH=/PG(0)&amp;EPUB=Y")</f>
        <v>http://ovidsp.ovid.com/ovidweb.cgi?T=JS&amp;NEWS=n&amp;CSC=Y&amp;PAGE=booktext&amp;D=books&amp;AN=01762463$&amp;XPATH=/PG(0)&amp;EPUB=Y</v>
      </c>
      <c r="G7" t="s">
        <v>240</v>
      </c>
      <c r="H7" s="4">
        <v>1147196</v>
      </c>
    </row>
    <row r="8" spans="1:8" x14ac:dyDescent="0.25">
      <c r="A8" t="s">
        <v>248</v>
      </c>
      <c r="B8" t="s">
        <v>136</v>
      </c>
      <c r="C8" t="s">
        <v>4</v>
      </c>
      <c r="D8" t="s">
        <v>61</v>
      </c>
      <c r="E8" t="s">
        <v>288</v>
      </c>
      <c r="F8" s="1" t="str">
        <f>HYPERLINK("http://ovidsp.ovid.com/ovidweb.cgi?T=JS&amp;NEWS=n&amp;CSC=Y&amp;PAGE=booktext&amp;D=books&amp;AN=01735123$&amp;XPATH=/PG(0)&amp;EPUB=Y","http://ovidsp.ovid.com/ovidweb.cgi?T=JS&amp;NEWS=n&amp;CSC=Y&amp;PAGE=booktext&amp;D=books&amp;AN=01735123$&amp;XPATH=/PG(0)&amp;EPUB=Y")</f>
        <v>http://ovidsp.ovid.com/ovidweb.cgi?T=JS&amp;NEWS=n&amp;CSC=Y&amp;PAGE=booktext&amp;D=books&amp;AN=01735123$&amp;XPATH=/PG(0)&amp;EPUB=Y</v>
      </c>
      <c r="G8" t="s">
        <v>240</v>
      </c>
      <c r="H8" s="4">
        <v>1147196</v>
      </c>
    </row>
    <row r="9" spans="1:8" x14ac:dyDescent="0.25">
      <c r="A9" t="s">
        <v>35</v>
      </c>
      <c r="B9" t="s">
        <v>179</v>
      </c>
      <c r="C9" t="s">
        <v>132</v>
      </c>
      <c r="D9" t="s">
        <v>61</v>
      </c>
      <c r="E9" t="s">
        <v>33</v>
      </c>
      <c r="F9" s="1" t="str">
        <f>HYPERLINK("http://ovidsp.ovid.com/ovidweb.cgi?T=JS&amp;NEWS=n&amp;CSC=Y&amp;PAGE=booktext&amp;D=books&amp;AN=01735165$&amp;XPATH=/PG(0)&amp;EPUB=Y","http://ovidsp.ovid.com/ovidweb.cgi?T=JS&amp;NEWS=n&amp;CSC=Y&amp;PAGE=booktext&amp;D=books&amp;AN=01735165$&amp;XPATH=/PG(0)&amp;EPUB=Y")</f>
        <v>http://ovidsp.ovid.com/ovidweb.cgi?T=JS&amp;NEWS=n&amp;CSC=Y&amp;PAGE=booktext&amp;D=books&amp;AN=01735165$&amp;XPATH=/PG(0)&amp;EPUB=Y</v>
      </c>
      <c r="G9" t="s">
        <v>240</v>
      </c>
      <c r="H9" s="4">
        <v>1147196</v>
      </c>
    </row>
    <row r="10" spans="1:8" x14ac:dyDescent="0.25">
      <c r="A10" t="s">
        <v>237</v>
      </c>
      <c r="B10" t="s">
        <v>204</v>
      </c>
      <c r="C10" t="s">
        <v>175</v>
      </c>
      <c r="D10" t="s">
        <v>61</v>
      </c>
      <c r="E10" t="s">
        <v>288</v>
      </c>
      <c r="F10" s="1" t="str">
        <f>HYPERLINK("http://ovidsp.ovid.com/ovidweb.cgi?T=JS&amp;NEWS=n&amp;CSC=Y&amp;PAGE=booktext&amp;D=books&amp;AN=01787243$&amp;XPATH=/PG(0)&amp;EPUB=Y","http://ovidsp.ovid.com/ovidweb.cgi?T=JS&amp;NEWS=n&amp;CSC=Y&amp;PAGE=booktext&amp;D=books&amp;AN=01787243$&amp;XPATH=/PG(0)&amp;EPUB=Y")</f>
        <v>http://ovidsp.ovid.com/ovidweb.cgi?T=JS&amp;NEWS=n&amp;CSC=Y&amp;PAGE=booktext&amp;D=books&amp;AN=01787243$&amp;XPATH=/PG(0)&amp;EPUB=Y</v>
      </c>
      <c r="G10" t="s">
        <v>240</v>
      </c>
      <c r="H10" s="4">
        <v>1147196</v>
      </c>
    </row>
    <row r="11" spans="1:8" x14ac:dyDescent="0.25">
      <c r="A11" t="s">
        <v>63</v>
      </c>
      <c r="B11" t="s">
        <v>73</v>
      </c>
      <c r="C11" t="s">
        <v>5</v>
      </c>
      <c r="D11" t="s">
        <v>61</v>
      </c>
      <c r="E11" t="s">
        <v>288</v>
      </c>
      <c r="F11" s="1" t="str">
        <f>HYPERLINK("http://ovidsp.ovid.com/ovidweb.cgi?T=JS&amp;NEWS=n&amp;CSC=Y&amp;PAGE=booktext&amp;D=books&amp;AN=01435373$&amp;XPATH=/PG(0)&amp;EPUB=Y","http://ovidsp.ovid.com/ovidweb.cgi?T=JS&amp;NEWS=n&amp;CSC=Y&amp;PAGE=booktext&amp;D=books&amp;AN=01435373$&amp;XPATH=/PG(0)&amp;EPUB=Y")</f>
        <v>http://ovidsp.ovid.com/ovidweb.cgi?T=JS&amp;NEWS=n&amp;CSC=Y&amp;PAGE=booktext&amp;D=books&amp;AN=01435373$&amp;XPATH=/PG(0)&amp;EPUB=Y</v>
      </c>
      <c r="G11" t="s">
        <v>240</v>
      </c>
      <c r="H11" s="4">
        <v>1147196</v>
      </c>
    </row>
    <row r="12" spans="1:8" x14ac:dyDescent="0.25">
      <c r="A12" t="s">
        <v>174</v>
      </c>
      <c r="B12" t="s">
        <v>207</v>
      </c>
      <c r="C12" t="s">
        <v>278</v>
      </c>
      <c r="D12" t="s">
        <v>61</v>
      </c>
      <c r="E12" t="s">
        <v>288</v>
      </c>
      <c r="F12" s="1" t="str">
        <f>HYPERLINK("http://ovidsp.ovid.com/ovidweb.cgi?T=JS&amp;NEWS=n&amp;CSC=Y&amp;PAGE=booktext&amp;D=books&amp;AN=01984683$&amp;XPATH=/PG(0)&amp;EPUB=Y","http://ovidsp.ovid.com/ovidweb.cgi?T=JS&amp;NEWS=n&amp;CSC=Y&amp;PAGE=booktext&amp;D=books&amp;AN=01984683$&amp;XPATH=/PG(0)&amp;EPUB=Y")</f>
        <v>http://ovidsp.ovid.com/ovidweb.cgi?T=JS&amp;NEWS=n&amp;CSC=Y&amp;PAGE=booktext&amp;D=books&amp;AN=01984683$&amp;XPATH=/PG(0)&amp;EPUB=Y</v>
      </c>
      <c r="G12" t="s">
        <v>240</v>
      </c>
      <c r="H12" s="4">
        <v>1147196</v>
      </c>
    </row>
    <row r="13" spans="1:8" x14ac:dyDescent="0.25">
      <c r="A13" t="s">
        <v>297</v>
      </c>
      <c r="B13" t="s">
        <v>203</v>
      </c>
      <c r="C13" t="s">
        <v>30</v>
      </c>
      <c r="D13" t="s">
        <v>61</v>
      </c>
      <c r="E13" t="s">
        <v>76</v>
      </c>
      <c r="F13" s="1" t="str">
        <f>HYPERLINK("http://ovidsp.ovid.com/ovidweb.cgi?T=JS&amp;NEWS=n&amp;CSC=Y&amp;PAGE=booktext&amp;D=books&amp;AN=01906606$&amp;XPATH=/PG(0)&amp;EPUB=Y","http://ovidsp.ovid.com/ovidweb.cgi?T=JS&amp;NEWS=n&amp;CSC=Y&amp;PAGE=booktext&amp;D=books&amp;AN=01906606$&amp;XPATH=/PG(0)&amp;EPUB=Y")</f>
        <v>http://ovidsp.ovid.com/ovidweb.cgi?T=JS&amp;NEWS=n&amp;CSC=Y&amp;PAGE=booktext&amp;D=books&amp;AN=01906606$&amp;XPATH=/PG(0)&amp;EPUB=Y</v>
      </c>
      <c r="G13" t="s">
        <v>240</v>
      </c>
      <c r="H13" s="4">
        <v>1147196</v>
      </c>
    </row>
    <row r="14" spans="1:8" x14ac:dyDescent="0.25">
      <c r="A14" t="s">
        <v>201</v>
      </c>
      <c r="B14" t="s">
        <v>162</v>
      </c>
      <c r="C14" t="s">
        <v>120</v>
      </c>
      <c r="D14" t="s">
        <v>61</v>
      </c>
      <c r="E14" t="s">
        <v>33</v>
      </c>
      <c r="F14" s="1" t="str">
        <f>HYPERLINK("http://ovidsp.ovid.com/ovidweb.cgi?T=JS&amp;NEWS=n&amp;CSC=Y&amp;PAGE=booktext&amp;D=books&amp;AN=01745970$&amp;XPATH=/PG(0)&amp;EPUB=Y","http://ovidsp.ovid.com/ovidweb.cgi?T=JS&amp;NEWS=n&amp;CSC=Y&amp;PAGE=booktext&amp;D=books&amp;AN=01745970$&amp;XPATH=/PG(0)&amp;EPUB=Y")</f>
        <v>http://ovidsp.ovid.com/ovidweb.cgi?T=JS&amp;NEWS=n&amp;CSC=Y&amp;PAGE=booktext&amp;D=books&amp;AN=01745970$&amp;XPATH=/PG(0)&amp;EPUB=Y</v>
      </c>
      <c r="G14" t="s">
        <v>240</v>
      </c>
      <c r="H14" s="4">
        <v>1147196</v>
      </c>
    </row>
    <row r="15" spans="1:8" x14ac:dyDescent="0.25">
      <c r="A15" t="s">
        <v>269</v>
      </c>
      <c r="B15" t="s">
        <v>20</v>
      </c>
      <c r="C15" t="s">
        <v>25</v>
      </c>
      <c r="D15" t="s">
        <v>61</v>
      </c>
      <c r="E15" t="s">
        <v>288</v>
      </c>
      <c r="F15" s="1" t="str">
        <f>HYPERLINK("http://ovidsp.ovid.com/ovidweb.cgi?T=JS&amp;NEWS=n&amp;CSC=Y&amp;PAGE=booktext&amp;D=books&amp;AN=01745917$&amp;XPATH=/PG(0)&amp;EPUB=Y","http://ovidsp.ovid.com/ovidweb.cgi?T=JS&amp;NEWS=n&amp;CSC=Y&amp;PAGE=booktext&amp;D=books&amp;AN=01745917$&amp;XPATH=/PG(0)&amp;EPUB=Y")</f>
        <v>http://ovidsp.ovid.com/ovidweb.cgi?T=JS&amp;NEWS=n&amp;CSC=Y&amp;PAGE=booktext&amp;D=books&amp;AN=01745917$&amp;XPATH=/PG(0)&amp;EPUB=Y</v>
      </c>
      <c r="G15" t="s">
        <v>240</v>
      </c>
      <c r="H15" s="4">
        <v>1147196</v>
      </c>
    </row>
    <row r="16" spans="1:8" x14ac:dyDescent="0.25">
      <c r="A16" t="s">
        <v>266</v>
      </c>
      <c r="B16" t="s">
        <v>231</v>
      </c>
      <c r="C16" t="s">
        <v>103</v>
      </c>
      <c r="D16" t="s">
        <v>61</v>
      </c>
      <c r="E16" t="s">
        <v>284</v>
      </c>
      <c r="F16" s="1" t="str">
        <f>HYPERLINK("http://ovidsp.ovid.com/ovidweb.cgi?T=JS&amp;NEWS=n&amp;CSC=Y&amp;PAGE=booktext&amp;D=books&amp;AN=01938966$&amp;XPATH=/PG(0)&amp;EPUB=Y","http://ovidsp.ovid.com/ovidweb.cgi?T=JS&amp;NEWS=n&amp;CSC=Y&amp;PAGE=booktext&amp;D=books&amp;AN=01938966$&amp;XPATH=/PG(0)&amp;EPUB=Y")</f>
        <v>http://ovidsp.ovid.com/ovidweb.cgi?T=JS&amp;NEWS=n&amp;CSC=Y&amp;PAGE=booktext&amp;D=books&amp;AN=01938966$&amp;XPATH=/PG(0)&amp;EPUB=Y</v>
      </c>
      <c r="G16" t="s">
        <v>240</v>
      </c>
      <c r="H16" s="4">
        <v>1147196</v>
      </c>
    </row>
    <row r="17" spans="1:8" x14ac:dyDescent="0.25">
      <c r="A17" t="s">
        <v>8</v>
      </c>
      <c r="B17" t="s">
        <v>320</v>
      </c>
      <c r="C17" t="s">
        <v>213</v>
      </c>
      <c r="D17" t="s">
        <v>61</v>
      </c>
      <c r="E17" t="s">
        <v>281</v>
      </c>
      <c r="F17" s="1" t="str">
        <f>HYPERLINK("http://ovidsp.ovid.com/ovidweb.cgi?T=JS&amp;NEWS=n&amp;CSC=Y&amp;PAGE=booktext&amp;D=books&amp;AN=01745865$&amp;XPATH=/PG(0)&amp;EPUB=Y","http://ovidsp.ovid.com/ovidweb.cgi?T=JS&amp;NEWS=n&amp;CSC=Y&amp;PAGE=booktext&amp;D=books&amp;AN=01745865$&amp;XPATH=/PG(0)&amp;EPUB=Y")</f>
        <v>http://ovidsp.ovid.com/ovidweb.cgi?T=JS&amp;NEWS=n&amp;CSC=Y&amp;PAGE=booktext&amp;D=books&amp;AN=01745865$&amp;XPATH=/PG(0)&amp;EPUB=Y</v>
      </c>
      <c r="G17" t="s">
        <v>240</v>
      </c>
      <c r="H17" s="4">
        <v>1147196</v>
      </c>
    </row>
    <row r="18" spans="1:8" x14ac:dyDescent="0.25">
      <c r="A18" t="s">
        <v>141</v>
      </c>
      <c r="B18" t="s">
        <v>264</v>
      </c>
      <c r="C18" t="s">
        <v>199</v>
      </c>
      <c r="D18" t="s">
        <v>61</v>
      </c>
      <c r="E18" t="s">
        <v>76</v>
      </c>
      <c r="F18" s="1" t="str">
        <f>HYPERLINK("http://ovidsp.ovid.com/ovidweb.cgi?T=JS&amp;NEWS=n&amp;CSC=Y&amp;PAGE=booktext&amp;D=books&amp;AN=01833060$&amp;XPATH=/PG(0)&amp;EPUB=Y","http://ovidsp.ovid.com/ovidweb.cgi?T=JS&amp;NEWS=n&amp;CSC=Y&amp;PAGE=booktext&amp;D=books&amp;AN=01833060$&amp;XPATH=/PG(0)&amp;EPUB=Y")</f>
        <v>http://ovidsp.ovid.com/ovidweb.cgi?T=JS&amp;NEWS=n&amp;CSC=Y&amp;PAGE=booktext&amp;D=books&amp;AN=01833060$&amp;XPATH=/PG(0)&amp;EPUB=Y</v>
      </c>
      <c r="G18" t="s">
        <v>240</v>
      </c>
      <c r="H18" s="4">
        <v>1147196</v>
      </c>
    </row>
    <row r="19" spans="1:8" x14ac:dyDescent="0.25">
      <c r="A19" t="s">
        <v>254</v>
      </c>
      <c r="B19" t="s">
        <v>98</v>
      </c>
      <c r="C19" t="s">
        <v>148</v>
      </c>
      <c r="D19" t="s">
        <v>61</v>
      </c>
      <c r="E19" t="s">
        <v>177</v>
      </c>
      <c r="F19" s="1" t="str">
        <f>HYPERLINK("http://ovidsp.ovid.com/ovidweb.cgi?T=JS&amp;NEWS=n&amp;CSC=Y&amp;PAGE=booktext&amp;D=books&amp;AN=01979437$&amp;XPATH=/PG(0)&amp;EPUB=Y","http://ovidsp.ovid.com/ovidweb.cgi?T=JS&amp;NEWS=n&amp;CSC=Y&amp;PAGE=booktext&amp;D=books&amp;AN=01979437$&amp;XPATH=/PG(0)&amp;EPUB=Y")</f>
        <v>http://ovidsp.ovid.com/ovidweb.cgi?T=JS&amp;NEWS=n&amp;CSC=Y&amp;PAGE=booktext&amp;D=books&amp;AN=01979437$&amp;XPATH=/PG(0)&amp;EPUB=Y</v>
      </c>
      <c r="G19" t="s">
        <v>240</v>
      </c>
      <c r="H19" s="4">
        <v>1147196</v>
      </c>
    </row>
    <row r="20" spans="1:8" x14ac:dyDescent="0.25">
      <c r="A20" t="s">
        <v>13</v>
      </c>
      <c r="B20" t="s">
        <v>48</v>
      </c>
      <c r="C20" t="s">
        <v>158</v>
      </c>
      <c r="D20" t="s">
        <v>61</v>
      </c>
      <c r="E20" t="s">
        <v>284</v>
      </c>
      <c r="F20" s="1" t="str">
        <f>HYPERLINK("http://ovidsp.ovid.com/ovidweb.cgi?T=JS&amp;NEWS=n&amp;CSC=Y&amp;PAGE=booktext&amp;D=books&amp;AN=01612924$&amp;XPATH=/PG(0)&amp;EPUB=Y","http://ovidsp.ovid.com/ovidweb.cgi?T=JS&amp;NEWS=n&amp;CSC=Y&amp;PAGE=booktext&amp;D=books&amp;AN=01612924$&amp;XPATH=/PG(0)&amp;EPUB=Y")</f>
        <v>http://ovidsp.ovid.com/ovidweb.cgi?T=JS&amp;NEWS=n&amp;CSC=Y&amp;PAGE=booktext&amp;D=books&amp;AN=01612924$&amp;XPATH=/PG(0)&amp;EPUB=Y</v>
      </c>
      <c r="G20" t="s">
        <v>240</v>
      </c>
      <c r="H20" s="4">
        <v>1147196</v>
      </c>
    </row>
    <row r="21" spans="1:8" x14ac:dyDescent="0.25">
      <c r="A21" t="s">
        <v>311</v>
      </c>
      <c r="B21" t="s">
        <v>17</v>
      </c>
      <c r="C21" t="s">
        <v>66</v>
      </c>
      <c r="D21" t="s">
        <v>61</v>
      </c>
      <c r="E21" t="s">
        <v>281</v>
      </c>
      <c r="F21" s="1" t="str">
        <f>HYPERLINK("http://ovidsp.ovid.com/ovidweb.cgi?T=JS&amp;NEWS=n&amp;CSC=Y&amp;PAGE=booktext&amp;D=books&amp;AN=01641754$&amp;XPATH=/PG(0)&amp;EPUB=Y","http://ovidsp.ovid.com/ovidweb.cgi?T=JS&amp;NEWS=n&amp;CSC=Y&amp;PAGE=booktext&amp;D=books&amp;AN=01641754$&amp;XPATH=/PG(0)&amp;EPUB=Y")</f>
        <v>http://ovidsp.ovid.com/ovidweb.cgi?T=JS&amp;NEWS=n&amp;CSC=Y&amp;PAGE=booktext&amp;D=books&amp;AN=01641754$&amp;XPATH=/PG(0)&amp;EPUB=Y</v>
      </c>
      <c r="G21" t="s">
        <v>240</v>
      </c>
      <c r="H21" s="4">
        <v>1147196</v>
      </c>
    </row>
    <row r="22" spans="1:8" x14ac:dyDescent="0.25">
      <c r="A22" t="s">
        <v>183</v>
      </c>
      <c r="B22" t="s">
        <v>147</v>
      </c>
      <c r="C22" t="s">
        <v>289</v>
      </c>
      <c r="D22" t="s">
        <v>61</v>
      </c>
      <c r="E22" t="s">
        <v>288</v>
      </c>
      <c r="F22" s="1" t="str">
        <f>HYPERLINK("http://ovidsp.ovid.com/ovidweb.cgi?T=JS&amp;NEWS=n&amp;CSC=Y&amp;PAGE=booktext&amp;D=books&amp;AN=01626601$&amp;XPATH=/PG(0)&amp;EPUB=Y","http://ovidsp.ovid.com/ovidweb.cgi?T=JS&amp;NEWS=n&amp;CSC=Y&amp;PAGE=booktext&amp;D=books&amp;AN=01626601$&amp;XPATH=/PG(0)&amp;EPUB=Y")</f>
        <v>http://ovidsp.ovid.com/ovidweb.cgi?T=JS&amp;NEWS=n&amp;CSC=Y&amp;PAGE=booktext&amp;D=books&amp;AN=01626601$&amp;XPATH=/PG(0)&amp;EPUB=Y</v>
      </c>
      <c r="G22" t="s">
        <v>240</v>
      </c>
      <c r="H22" s="4">
        <v>1147196</v>
      </c>
    </row>
    <row r="23" spans="1:8" x14ac:dyDescent="0.25">
      <c r="A23" t="s">
        <v>117</v>
      </c>
      <c r="B23" t="s">
        <v>101</v>
      </c>
      <c r="C23" t="s">
        <v>2</v>
      </c>
      <c r="D23" t="s">
        <v>61</v>
      </c>
      <c r="E23" t="s">
        <v>200</v>
      </c>
      <c r="F23" s="1" t="str">
        <f>HYPERLINK("http://ovidsp.ovid.com/ovidweb.cgi?T=JS&amp;NEWS=n&amp;CSC=Y&amp;PAGE=booktext&amp;D=books&amp;AN=01884451$&amp;XPATH=/PG(0)&amp;EPUB=Y","http://ovidsp.ovid.com/ovidweb.cgi?T=JS&amp;NEWS=n&amp;CSC=Y&amp;PAGE=booktext&amp;D=books&amp;AN=01884451$&amp;XPATH=/PG(0)&amp;EPUB=Y")</f>
        <v>http://ovidsp.ovid.com/ovidweb.cgi?T=JS&amp;NEWS=n&amp;CSC=Y&amp;PAGE=booktext&amp;D=books&amp;AN=01884451$&amp;XPATH=/PG(0)&amp;EPUB=Y</v>
      </c>
      <c r="G23" t="s">
        <v>240</v>
      </c>
      <c r="H23" s="4">
        <v>1147196</v>
      </c>
    </row>
    <row r="24" spans="1:8" x14ac:dyDescent="0.25">
      <c r="A24" t="s">
        <v>306</v>
      </c>
      <c r="B24" t="s">
        <v>79</v>
      </c>
      <c r="C24" t="s">
        <v>45</v>
      </c>
      <c r="D24" t="s">
        <v>61</v>
      </c>
      <c r="E24" t="s">
        <v>281</v>
      </c>
      <c r="F24" s="1" t="str">
        <f>HYPERLINK("http://ovidsp.ovid.com/ovidweb.cgi?T=JS&amp;NEWS=n&amp;CSC=Y&amp;PAGE=booktext&amp;D=books&amp;AN=01745920$&amp;XPATH=/PG(0)&amp;EPUB=Y","http://ovidsp.ovid.com/ovidweb.cgi?T=JS&amp;NEWS=n&amp;CSC=Y&amp;PAGE=booktext&amp;D=books&amp;AN=01745920$&amp;XPATH=/PG(0)&amp;EPUB=Y")</f>
        <v>http://ovidsp.ovid.com/ovidweb.cgi?T=JS&amp;NEWS=n&amp;CSC=Y&amp;PAGE=booktext&amp;D=books&amp;AN=01745920$&amp;XPATH=/PG(0)&amp;EPUB=Y</v>
      </c>
      <c r="G24" t="s">
        <v>240</v>
      </c>
      <c r="H24" s="4">
        <v>1147196</v>
      </c>
    </row>
    <row r="25" spans="1:8" x14ac:dyDescent="0.25">
      <c r="A25" t="s">
        <v>80</v>
      </c>
      <c r="B25" t="s">
        <v>279</v>
      </c>
      <c r="C25" t="s">
        <v>94</v>
      </c>
      <c r="D25" t="s">
        <v>61</v>
      </c>
      <c r="E25" t="s">
        <v>211</v>
      </c>
      <c r="F25" s="1" t="str">
        <f>HYPERLINK("http://ovidsp.ovid.com/ovidweb.cgi?T=JS&amp;NEWS=n&amp;CSC=Y&amp;PAGE=booktext&amp;D=books&amp;AN=01960900$&amp;XPATH=/PG(0)&amp;EPUB=Y","http://ovidsp.ovid.com/ovidweb.cgi?T=JS&amp;NEWS=n&amp;CSC=Y&amp;PAGE=booktext&amp;D=books&amp;AN=01960900$&amp;XPATH=/PG(0)&amp;EPUB=Y")</f>
        <v>http://ovidsp.ovid.com/ovidweb.cgi?T=JS&amp;NEWS=n&amp;CSC=Y&amp;PAGE=booktext&amp;D=books&amp;AN=01960900$&amp;XPATH=/PG(0)&amp;EPUB=Y</v>
      </c>
      <c r="G25" t="s">
        <v>240</v>
      </c>
      <c r="H25" s="4">
        <v>1147196</v>
      </c>
    </row>
    <row r="26" spans="1:8" x14ac:dyDescent="0.25">
      <c r="A26" t="s">
        <v>93</v>
      </c>
      <c r="B26" t="s">
        <v>130</v>
      </c>
      <c r="C26" t="s">
        <v>208</v>
      </c>
      <c r="D26" t="s">
        <v>61</v>
      </c>
      <c r="E26" t="s">
        <v>33</v>
      </c>
      <c r="F26" s="1" t="str">
        <f>HYPERLINK("http://ovidsp.ovid.com/ovidweb.cgi?T=JS&amp;NEWS=n&amp;CSC=Y&amp;PAGE=booktext&amp;D=books&amp;AN=01641756$&amp;XPATH=/PG(0)&amp;EPUB=Y","http://ovidsp.ovid.com/ovidweb.cgi?T=JS&amp;NEWS=n&amp;CSC=Y&amp;PAGE=booktext&amp;D=books&amp;AN=01641756$&amp;XPATH=/PG(0)&amp;EPUB=Y")</f>
        <v>http://ovidsp.ovid.com/ovidweb.cgi?T=JS&amp;NEWS=n&amp;CSC=Y&amp;PAGE=booktext&amp;D=books&amp;AN=01641756$&amp;XPATH=/PG(0)&amp;EPUB=Y</v>
      </c>
      <c r="G26" t="s">
        <v>240</v>
      </c>
      <c r="H26" s="4">
        <v>1147196</v>
      </c>
    </row>
    <row r="27" spans="1:8" x14ac:dyDescent="0.25">
      <c r="A27" t="s">
        <v>100</v>
      </c>
      <c r="B27" t="s">
        <v>166</v>
      </c>
      <c r="C27" t="s">
        <v>285</v>
      </c>
      <c r="D27" t="s">
        <v>61</v>
      </c>
      <c r="E27" t="s">
        <v>288</v>
      </c>
      <c r="F27" s="1" t="str">
        <f>HYPERLINK("http://ovidsp.ovid.com/ovidweb.cgi?T=JS&amp;NEWS=n&amp;CSC=Y&amp;PAGE=booktext&amp;D=books&amp;AN=01929430$&amp;XPATH=/PG(0)&amp;EPUB=Y","http://ovidsp.ovid.com/ovidweb.cgi?T=JS&amp;NEWS=n&amp;CSC=Y&amp;PAGE=booktext&amp;D=books&amp;AN=01929430$&amp;XPATH=/PG(0)&amp;EPUB=Y")</f>
        <v>http://ovidsp.ovid.com/ovidweb.cgi?T=JS&amp;NEWS=n&amp;CSC=Y&amp;PAGE=booktext&amp;D=books&amp;AN=01929430$&amp;XPATH=/PG(0)&amp;EPUB=Y</v>
      </c>
      <c r="G27" t="s">
        <v>240</v>
      </c>
      <c r="H27" s="4">
        <v>1147196</v>
      </c>
    </row>
    <row r="28" spans="1:8" x14ac:dyDescent="0.25">
      <c r="A28" t="s">
        <v>317</v>
      </c>
      <c r="B28" t="s">
        <v>24</v>
      </c>
      <c r="C28" t="s">
        <v>122</v>
      </c>
      <c r="D28" t="s">
        <v>61</v>
      </c>
      <c r="E28" t="s">
        <v>76</v>
      </c>
      <c r="F28" s="1" t="str">
        <f>HYPERLINK("http://ovidsp.ovid.com/ovidweb.cgi?T=JS&amp;NEWS=n&amp;CSC=Y&amp;PAGE=booktext&amp;D=books&amp;AN=01735126$&amp;XPATH=/PG(0)&amp;EPUB=Y","http://ovidsp.ovid.com/ovidweb.cgi?T=JS&amp;NEWS=n&amp;CSC=Y&amp;PAGE=booktext&amp;D=books&amp;AN=01735126$&amp;XPATH=/PG(0)&amp;EPUB=Y")</f>
        <v>http://ovidsp.ovid.com/ovidweb.cgi?T=JS&amp;NEWS=n&amp;CSC=Y&amp;PAGE=booktext&amp;D=books&amp;AN=01735126$&amp;XPATH=/PG(0)&amp;EPUB=Y</v>
      </c>
      <c r="G28" t="s">
        <v>240</v>
      </c>
      <c r="H28" s="4">
        <v>1147196</v>
      </c>
    </row>
    <row r="29" spans="1:8" x14ac:dyDescent="0.25">
      <c r="A29" t="s">
        <v>163</v>
      </c>
      <c r="B29" t="s">
        <v>257</v>
      </c>
      <c r="C29" t="s">
        <v>315</v>
      </c>
      <c r="D29" t="s">
        <v>61</v>
      </c>
      <c r="E29" t="s">
        <v>242</v>
      </c>
      <c r="F29" s="1" t="str">
        <f>HYPERLINK("http://ovidsp.ovid.com/ovidweb.cgi?T=JS&amp;NEWS=n&amp;CSC=Y&amp;PAGE=booktext&amp;D=books&amp;AN=01787332$&amp;XPATH=/PG(0)&amp;EPUB=Y","http://ovidsp.ovid.com/ovidweb.cgi?T=JS&amp;NEWS=n&amp;CSC=Y&amp;PAGE=booktext&amp;D=books&amp;AN=01787332$&amp;XPATH=/PG(0)&amp;EPUB=Y")</f>
        <v>http://ovidsp.ovid.com/ovidweb.cgi?T=JS&amp;NEWS=n&amp;CSC=Y&amp;PAGE=booktext&amp;D=books&amp;AN=01787332$&amp;XPATH=/PG(0)&amp;EPUB=Y</v>
      </c>
      <c r="G29" t="s">
        <v>240</v>
      </c>
      <c r="H29" s="4">
        <v>1147196</v>
      </c>
    </row>
    <row r="30" spans="1:8" x14ac:dyDescent="0.25">
      <c r="A30" t="s">
        <v>272</v>
      </c>
      <c r="B30" t="s">
        <v>39</v>
      </c>
      <c r="C30" t="s">
        <v>104</v>
      </c>
      <c r="D30" t="s">
        <v>61</v>
      </c>
      <c r="E30" t="s">
        <v>305</v>
      </c>
      <c r="F30" s="1" t="str">
        <f>HYPERLINK("http://ovidsp.ovid.com/ovidweb.cgi?T=JS&amp;NEWS=n&amp;CSC=Y&amp;PAGE=booktext&amp;D=books&amp;AN=01762488$&amp;XPATH=/PG(0)&amp;EPUB=Y","http://ovidsp.ovid.com/ovidweb.cgi?T=JS&amp;NEWS=n&amp;CSC=Y&amp;PAGE=booktext&amp;D=books&amp;AN=01762488$&amp;XPATH=/PG(0)&amp;EPUB=Y")</f>
        <v>http://ovidsp.ovid.com/ovidweb.cgi?T=JS&amp;NEWS=n&amp;CSC=Y&amp;PAGE=booktext&amp;D=books&amp;AN=01762488$&amp;XPATH=/PG(0)&amp;EPUB=Y</v>
      </c>
      <c r="G30" t="s">
        <v>240</v>
      </c>
      <c r="H30" s="4">
        <v>1147196</v>
      </c>
    </row>
    <row r="31" spans="1:8" x14ac:dyDescent="0.25">
      <c r="A31" t="s">
        <v>31</v>
      </c>
      <c r="B31" t="s">
        <v>28</v>
      </c>
      <c r="C31" t="s">
        <v>318</v>
      </c>
      <c r="D31" t="s">
        <v>61</v>
      </c>
      <c r="E31" t="s">
        <v>305</v>
      </c>
      <c r="F31" s="1" t="str">
        <f>HYPERLINK("http://ovidsp.ovid.com/ovidweb.cgi?T=JS&amp;NEWS=n&amp;CSC=Y&amp;PAGE=booktext&amp;D=books&amp;AN=01817288$&amp;XPATH=/PG(0)&amp;EPUB=Y","http://ovidsp.ovid.com/ovidweb.cgi?T=JS&amp;NEWS=n&amp;CSC=Y&amp;PAGE=booktext&amp;D=books&amp;AN=01817288$&amp;XPATH=/PG(0)&amp;EPUB=Y")</f>
        <v>http://ovidsp.ovid.com/ovidweb.cgi?T=JS&amp;NEWS=n&amp;CSC=Y&amp;PAGE=booktext&amp;D=books&amp;AN=01817288$&amp;XPATH=/PG(0)&amp;EPUB=Y</v>
      </c>
      <c r="G31" t="s">
        <v>240</v>
      </c>
      <c r="H31" s="4">
        <v>1147196</v>
      </c>
    </row>
    <row r="32" spans="1:8" x14ac:dyDescent="0.25">
      <c r="A32" t="s">
        <v>144</v>
      </c>
      <c r="B32" t="s">
        <v>167</v>
      </c>
      <c r="C32" t="s">
        <v>92</v>
      </c>
      <c r="D32" t="s">
        <v>61</v>
      </c>
      <c r="E32" t="s">
        <v>305</v>
      </c>
      <c r="F32" s="1" t="str">
        <f>HYPERLINK("http://ovidsp.ovid.com/ovidweb.cgi?T=JS&amp;NEWS=n&amp;CSC=Y&amp;PAGE=booktext&amp;D=books&amp;AN=01817287$&amp;XPATH=/PG(0)&amp;EPUB=Y","http://ovidsp.ovid.com/ovidweb.cgi?T=JS&amp;NEWS=n&amp;CSC=Y&amp;PAGE=booktext&amp;D=books&amp;AN=01817287$&amp;XPATH=/PG(0)&amp;EPUB=Y")</f>
        <v>http://ovidsp.ovid.com/ovidweb.cgi?T=JS&amp;NEWS=n&amp;CSC=Y&amp;PAGE=booktext&amp;D=books&amp;AN=01817287$&amp;XPATH=/PG(0)&amp;EPUB=Y</v>
      </c>
      <c r="G32" t="s">
        <v>240</v>
      </c>
      <c r="H32" s="4">
        <v>1147196</v>
      </c>
    </row>
    <row r="33" spans="1:8" x14ac:dyDescent="0.25">
      <c r="A33" t="s">
        <v>293</v>
      </c>
      <c r="B33" t="s">
        <v>195</v>
      </c>
      <c r="C33" t="s">
        <v>286</v>
      </c>
      <c r="D33" t="s">
        <v>61</v>
      </c>
      <c r="E33" t="s">
        <v>288</v>
      </c>
      <c r="F33" s="1" t="str">
        <f>HYPERLINK("http://ovidsp.ovid.com/ovidweb.cgi?T=JS&amp;NEWS=n&amp;CSC=Y&amp;PAGE=booktext&amp;D=books&amp;AN=01720564$&amp;XPATH=/PG(0)&amp;EPUB=Y","http://ovidsp.ovid.com/ovidweb.cgi?T=JS&amp;NEWS=n&amp;CSC=Y&amp;PAGE=booktext&amp;D=books&amp;AN=01720564$&amp;XPATH=/PG(0)&amp;EPUB=Y")</f>
        <v>http://ovidsp.ovid.com/ovidweb.cgi?T=JS&amp;NEWS=n&amp;CSC=Y&amp;PAGE=booktext&amp;D=books&amp;AN=01720564$&amp;XPATH=/PG(0)&amp;EPUB=Y</v>
      </c>
      <c r="G33" t="s">
        <v>240</v>
      </c>
      <c r="H33" s="4">
        <v>1147196</v>
      </c>
    </row>
    <row r="34" spans="1:8" x14ac:dyDescent="0.25">
      <c r="A34" t="s">
        <v>10</v>
      </c>
      <c r="B34" t="s">
        <v>226</v>
      </c>
      <c r="C34" t="s">
        <v>109</v>
      </c>
      <c r="D34" t="s">
        <v>61</v>
      </c>
      <c r="E34" t="s">
        <v>212</v>
      </c>
      <c r="F34" s="1" t="str">
        <f>HYPERLINK("http://ovidsp.ovid.com/ovidweb.cgi?T=JS&amp;NEWS=n&amp;CSC=Y&amp;PAGE=booktext&amp;D=books&amp;AN=01866994$&amp;XPATH=/PG(0)&amp;EPUB=Y","http://ovidsp.ovid.com/ovidweb.cgi?T=JS&amp;NEWS=n&amp;CSC=Y&amp;PAGE=booktext&amp;D=books&amp;AN=01866994$&amp;XPATH=/PG(0)&amp;EPUB=Y")</f>
        <v>http://ovidsp.ovid.com/ovidweb.cgi?T=JS&amp;NEWS=n&amp;CSC=Y&amp;PAGE=booktext&amp;D=books&amp;AN=01866994$&amp;XPATH=/PG(0)&amp;EPUB=Y</v>
      </c>
      <c r="G34" t="s">
        <v>240</v>
      </c>
      <c r="H34" s="4">
        <v>1147196</v>
      </c>
    </row>
    <row r="35" spans="1:8" x14ac:dyDescent="0.25">
      <c r="A35" t="s">
        <v>138</v>
      </c>
      <c r="B35" t="s">
        <v>50</v>
      </c>
      <c r="C35" t="s">
        <v>271</v>
      </c>
      <c r="D35" t="s">
        <v>61</v>
      </c>
      <c r="E35" t="s">
        <v>177</v>
      </c>
      <c r="F35" s="1" t="str">
        <f>HYPERLINK("http://ovidsp.ovid.com/ovidweb.cgi?T=JS&amp;NEWS=n&amp;CSC=Y&amp;PAGE=booktext&amp;D=books&amp;AN=01720555$&amp;XPATH=/PG(0)&amp;EPUB=Y","http://ovidsp.ovid.com/ovidweb.cgi?T=JS&amp;NEWS=n&amp;CSC=Y&amp;PAGE=booktext&amp;D=books&amp;AN=01720555$&amp;XPATH=/PG(0)&amp;EPUB=Y")</f>
        <v>http://ovidsp.ovid.com/ovidweb.cgi?T=JS&amp;NEWS=n&amp;CSC=Y&amp;PAGE=booktext&amp;D=books&amp;AN=01720555$&amp;XPATH=/PG(0)&amp;EPUB=Y</v>
      </c>
      <c r="G35" t="s">
        <v>240</v>
      </c>
      <c r="H35" s="4">
        <v>1147196</v>
      </c>
    </row>
    <row r="36" spans="1:8" x14ac:dyDescent="0.25">
      <c r="A36" t="s">
        <v>232</v>
      </c>
      <c r="B36" t="s">
        <v>131</v>
      </c>
      <c r="C36" t="s">
        <v>186</v>
      </c>
      <c r="D36" t="s">
        <v>61</v>
      </c>
      <c r="E36" t="s">
        <v>288</v>
      </c>
      <c r="F36" s="1" t="str">
        <f>HYPERLINK("http://ovidsp.ovid.com/ovidweb.cgi?T=JS&amp;NEWS=n&amp;CSC=Y&amp;PAGE=booktext&amp;D=books&amp;AN=01382622$&amp;XPATH=/PG(0)&amp;EPUB=Y","http://ovidsp.ovid.com/ovidweb.cgi?T=JS&amp;NEWS=n&amp;CSC=Y&amp;PAGE=booktext&amp;D=books&amp;AN=01382622$&amp;XPATH=/PG(0)&amp;EPUB=Y")</f>
        <v>http://ovidsp.ovid.com/ovidweb.cgi?T=JS&amp;NEWS=n&amp;CSC=Y&amp;PAGE=booktext&amp;D=books&amp;AN=01382622$&amp;XPATH=/PG(0)&amp;EPUB=Y</v>
      </c>
      <c r="G36" t="s">
        <v>240</v>
      </c>
      <c r="H36" s="4">
        <v>1147196</v>
      </c>
    </row>
    <row r="37" spans="1:8" x14ac:dyDescent="0.25">
      <c r="A37" t="s">
        <v>67</v>
      </c>
      <c r="B37" t="s">
        <v>229</v>
      </c>
      <c r="C37" t="s">
        <v>215</v>
      </c>
      <c r="D37" t="s">
        <v>61</v>
      </c>
      <c r="E37" t="s">
        <v>262</v>
      </c>
      <c r="F37" s="1" t="str">
        <f>HYPERLINK("http://ovidsp.ovid.com/ovidweb.cgi?T=JS&amp;NEWS=n&amp;CSC=Y&amp;PAGE=booktext&amp;D=books&amp;AN=01735127$&amp;XPATH=/PG(0)&amp;EPUB=Y","http://ovidsp.ovid.com/ovidweb.cgi?T=JS&amp;NEWS=n&amp;CSC=Y&amp;PAGE=booktext&amp;D=books&amp;AN=01735127$&amp;XPATH=/PG(0)&amp;EPUB=Y")</f>
        <v>http://ovidsp.ovid.com/ovidweb.cgi?T=JS&amp;NEWS=n&amp;CSC=Y&amp;PAGE=booktext&amp;D=books&amp;AN=01735127$&amp;XPATH=/PG(0)&amp;EPUB=Y</v>
      </c>
      <c r="G37" t="s">
        <v>240</v>
      </c>
      <c r="H37" s="4">
        <v>1147196</v>
      </c>
    </row>
    <row r="38" spans="1:8" x14ac:dyDescent="0.25">
      <c r="A38" t="s">
        <v>209</v>
      </c>
      <c r="B38" t="s">
        <v>246</v>
      </c>
      <c r="C38" t="s">
        <v>250</v>
      </c>
      <c r="D38" t="s">
        <v>61</v>
      </c>
      <c r="E38" t="s">
        <v>284</v>
      </c>
      <c r="F38" s="1" t="str">
        <f>HYPERLINK("http://ovidsp.ovid.com/ovidweb.cgi?T=JS&amp;NEWS=n&amp;CSC=Y&amp;PAGE=booktext&amp;D=books&amp;AN=01817274$&amp;XPATH=/PG(0)&amp;EPUB=Y","http://ovidsp.ovid.com/ovidweb.cgi?T=JS&amp;NEWS=n&amp;CSC=Y&amp;PAGE=booktext&amp;D=books&amp;AN=01817274$&amp;XPATH=/PG(0)&amp;EPUB=Y")</f>
        <v>http://ovidsp.ovid.com/ovidweb.cgi?T=JS&amp;NEWS=n&amp;CSC=Y&amp;PAGE=booktext&amp;D=books&amp;AN=01817274$&amp;XPATH=/PG(0)&amp;EPUB=Y</v>
      </c>
      <c r="G38" t="s">
        <v>240</v>
      </c>
      <c r="H38" s="4">
        <v>1147196</v>
      </c>
    </row>
    <row r="39" spans="1:8" x14ac:dyDescent="0.25">
      <c r="A39" t="s">
        <v>256</v>
      </c>
      <c r="B39" t="s">
        <v>106</v>
      </c>
      <c r="C39" t="s">
        <v>72</v>
      </c>
      <c r="D39" t="s">
        <v>61</v>
      </c>
      <c r="E39" t="s">
        <v>305</v>
      </c>
      <c r="F39" s="1" t="str">
        <f>HYPERLINK("http://ovidsp.ovid.com/ovidweb.cgi?T=JS&amp;NEWS=n&amp;CSC=Y&amp;PAGE=booktext&amp;D=books&amp;AN=01906619$&amp;XPATH=/PG(0)&amp;EPUB=Y","http://ovidsp.ovid.com/ovidweb.cgi?T=JS&amp;NEWS=n&amp;CSC=Y&amp;PAGE=booktext&amp;D=books&amp;AN=01906619$&amp;XPATH=/PG(0)&amp;EPUB=Y")</f>
        <v>http://ovidsp.ovid.com/ovidweb.cgi?T=JS&amp;NEWS=n&amp;CSC=Y&amp;PAGE=booktext&amp;D=books&amp;AN=01906619$&amp;XPATH=/PG(0)&amp;EPUB=Y</v>
      </c>
      <c r="G39" t="s">
        <v>240</v>
      </c>
      <c r="H39" s="4">
        <v>1147196</v>
      </c>
    </row>
    <row r="40" spans="1:8" x14ac:dyDescent="0.25">
      <c r="A40" t="s">
        <v>74</v>
      </c>
      <c r="B40" t="s">
        <v>49</v>
      </c>
      <c r="C40" t="s">
        <v>228</v>
      </c>
      <c r="D40" t="s">
        <v>61</v>
      </c>
      <c r="E40" t="s">
        <v>305</v>
      </c>
      <c r="F40" s="1" t="str">
        <f>HYPERLINK("http://ovidsp.ovid.com/ovidweb.cgi?T=JS&amp;NEWS=n&amp;CSC=Y&amp;PAGE=booktext&amp;D=books&amp;AN=01817290$&amp;XPATH=/PG(0)&amp;EPUB=Y","http://ovidsp.ovid.com/ovidweb.cgi?T=JS&amp;NEWS=n&amp;CSC=Y&amp;PAGE=booktext&amp;D=books&amp;AN=01817290$&amp;XPATH=/PG(0)&amp;EPUB=Y")</f>
        <v>http://ovidsp.ovid.com/ovidweb.cgi?T=JS&amp;NEWS=n&amp;CSC=Y&amp;PAGE=booktext&amp;D=books&amp;AN=01817290$&amp;XPATH=/PG(0)&amp;EPUB=Y</v>
      </c>
      <c r="G40" t="s">
        <v>240</v>
      </c>
      <c r="H40" s="4">
        <v>1147196</v>
      </c>
    </row>
    <row r="41" spans="1:8" x14ac:dyDescent="0.25">
      <c r="A41" t="s">
        <v>219</v>
      </c>
      <c r="B41" t="s">
        <v>134</v>
      </c>
      <c r="C41" t="s">
        <v>97</v>
      </c>
      <c r="D41" t="s">
        <v>61</v>
      </c>
      <c r="E41" t="s">
        <v>211</v>
      </c>
      <c r="F41" s="1" t="str">
        <f>HYPERLINK("http://ovidsp.ovid.com/ovidweb.cgi?T=JS&amp;NEWS=n&amp;CSC=Y&amp;PAGE=booktext&amp;D=books&amp;AN=01817275$&amp;XPATH=/PG(0)&amp;EPUB=Y","http://ovidsp.ovid.com/ovidweb.cgi?T=JS&amp;NEWS=n&amp;CSC=Y&amp;PAGE=booktext&amp;D=books&amp;AN=01817275$&amp;XPATH=/PG(0)&amp;EPUB=Y")</f>
        <v>http://ovidsp.ovid.com/ovidweb.cgi?T=JS&amp;NEWS=n&amp;CSC=Y&amp;PAGE=booktext&amp;D=books&amp;AN=01817275$&amp;XPATH=/PG(0)&amp;EPUB=Y</v>
      </c>
      <c r="G41" t="s">
        <v>240</v>
      </c>
      <c r="H41" s="4">
        <v>1147196</v>
      </c>
    </row>
    <row r="42" spans="1:8" x14ac:dyDescent="0.25">
      <c r="A42" t="s">
        <v>75</v>
      </c>
      <c r="B42" t="s">
        <v>221</v>
      </c>
      <c r="C42" t="s">
        <v>252</v>
      </c>
      <c r="D42" t="s">
        <v>61</v>
      </c>
      <c r="E42" t="s">
        <v>33</v>
      </c>
      <c r="F42" s="1" t="str">
        <f>HYPERLINK("http://ovidsp.ovid.com/ovidweb.cgi?T=JS&amp;NEWS=n&amp;CSC=Y&amp;PAGE=booktext&amp;D=books&amp;AN=01899927$&amp;XPATH=/PG(0)&amp;EPUB=Y","http://ovidsp.ovid.com/ovidweb.cgi?T=JS&amp;NEWS=n&amp;CSC=Y&amp;PAGE=booktext&amp;D=books&amp;AN=01899927$&amp;XPATH=/PG(0)&amp;EPUB=Y")</f>
        <v>http://ovidsp.ovid.com/ovidweb.cgi?T=JS&amp;NEWS=n&amp;CSC=Y&amp;PAGE=booktext&amp;D=books&amp;AN=01899927$&amp;XPATH=/PG(0)&amp;EPUB=Y</v>
      </c>
      <c r="G42" t="s">
        <v>240</v>
      </c>
      <c r="H42" s="4">
        <v>1147196</v>
      </c>
    </row>
    <row r="43" spans="1:8" x14ac:dyDescent="0.25">
      <c r="A43" t="s">
        <v>206</v>
      </c>
      <c r="B43" t="s">
        <v>180</v>
      </c>
      <c r="C43" t="s">
        <v>58</v>
      </c>
      <c r="D43" t="s">
        <v>61</v>
      </c>
      <c r="E43" t="s">
        <v>211</v>
      </c>
      <c r="F43" s="1" t="str">
        <f>HYPERLINK("http://ovidsp.ovid.com/ovidweb.cgi?T=JS&amp;NEWS=n&amp;CSC=Y&amp;PAGE=booktext&amp;D=books&amp;AN=01960885$&amp;XPATH=/PG(0)&amp;EPUB=Y","http://ovidsp.ovid.com/ovidweb.cgi?T=JS&amp;NEWS=n&amp;CSC=Y&amp;PAGE=booktext&amp;D=books&amp;AN=01960885$&amp;XPATH=/PG(0)&amp;EPUB=Y")</f>
        <v>http://ovidsp.ovid.com/ovidweb.cgi?T=JS&amp;NEWS=n&amp;CSC=Y&amp;PAGE=booktext&amp;D=books&amp;AN=01960885$&amp;XPATH=/PG(0)&amp;EPUB=Y</v>
      </c>
      <c r="G43" t="s">
        <v>240</v>
      </c>
      <c r="H43" s="4">
        <v>1147196</v>
      </c>
    </row>
    <row r="44" spans="1:8" x14ac:dyDescent="0.25">
      <c r="A44" t="s">
        <v>108</v>
      </c>
      <c r="B44" t="s">
        <v>296</v>
      </c>
      <c r="C44" t="s">
        <v>247</v>
      </c>
      <c r="D44" t="s">
        <v>61</v>
      </c>
      <c r="E44" t="s">
        <v>211</v>
      </c>
      <c r="F44" s="1" t="str">
        <f>HYPERLINK("http://ovidsp.ovid.com/ovidweb.cgi?T=JS&amp;NEWS=n&amp;CSC=Y&amp;PAGE=booktext&amp;D=books&amp;AN=01735139$&amp;XPATH=/PG(0)&amp;EPUB=Y","http://ovidsp.ovid.com/ovidweb.cgi?T=JS&amp;NEWS=n&amp;CSC=Y&amp;PAGE=booktext&amp;D=books&amp;AN=01735139$&amp;XPATH=/PG(0)&amp;EPUB=Y")</f>
        <v>http://ovidsp.ovid.com/ovidweb.cgi?T=JS&amp;NEWS=n&amp;CSC=Y&amp;PAGE=booktext&amp;D=books&amp;AN=01735139$&amp;XPATH=/PG(0)&amp;EPUB=Y</v>
      </c>
      <c r="G44" t="s">
        <v>240</v>
      </c>
      <c r="H44" s="4">
        <v>1147196</v>
      </c>
    </row>
    <row r="45" spans="1:8" x14ac:dyDescent="0.25">
      <c r="A45" t="s">
        <v>310</v>
      </c>
      <c r="B45" t="s">
        <v>123</v>
      </c>
      <c r="C45" t="s">
        <v>34</v>
      </c>
      <c r="D45" t="s">
        <v>61</v>
      </c>
      <c r="E45" t="s">
        <v>262</v>
      </c>
      <c r="F45" s="1" t="str">
        <f>HYPERLINK("http://ovidsp.ovid.com/ovidweb.cgi?T=JS&amp;NEWS=n&amp;CSC=Y&amp;PAGE=booktext&amp;D=books&amp;AN=01879005$&amp;XPATH=/PG(0)&amp;EPUB=Y","http://ovidsp.ovid.com/ovidweb.cgi?T=JS&amp;NEWS=n&amp;CSC=Y&amp;PAGE=booktext&amp;D=books&amp;AN=01879005$&amp;XPATH=/PG(0)&amp;EPUB=Y")</f>
        <v>http://ovidsp.ovid.com/ovidweb.cgi?T=JS&amp;NEWS=n&amp;CSC=Y&amp;PAGE=booktext&amp;D=books&amp;AN=01879005$&amp;XPATH=/PG(0)&amp;EPUB=Y</v>
      </c>
      <c r="G45" t="s">
        <v>240</v>
      </c>
      <c r="H45" s="4">
        <v>1147196</v>
      </c>
    </row>
    <row r="46" spans="1:8" x14ac:dyDescent="0.25">
      <c r="A46" t="s">
        <v>222</v>
      </c>
      <c r="B46" t="s">
        <v>91</v>
      </c>
      <c r="C46" t="s">
        <v>283</v>
      </c>
      <c r="D46" t="s">
        <v>61</v>
      </c>
      <c r="E46" t="s">
        <v>281</v>
      </c>
      <c r="F46" s="1" t="str">
        <f>HYPERLINK("http://ovidsp.ovid.com/ovidweb.cgi?T=JS&amp;NEWS=n&amp;CSC=Y&amp;PAGE=booktext&amp;D=books&amp;AN=01787256$&amp;XPATH=/PG(0)&amp;EPUB=Y","http://ovidsp.ovid.com/ovidweb.cgi?T=JS&amp;NEWS=n&amp;CSC=Y&amp;PAGE=booktext&amp;D=books&amp;AN=01787256$&amp;XPATH=/PG(0)&amp;EPUB=Y")</f>
        <v>http://ovidsp.ovid.com/ovidweb.cgi?T=JS&amp;NEWS=n&amp;CSC=Y&amp;PAGE=booktext&amp;D=books&amp;AN=01787256$&amp;XPATH=/PG(0)&amp;EPUB=Y</v>
      </c>
      <c r="G46" t="s">
        <v>240</v>
      </c>
      <c r="H46" s="4">
        <v>1147196</v>
      </c>
    </row>
    <row r="47" spans="1:8" x14ac:dyDescent="0.25">
      <c r="A47" t="s">
        <v>217</v>
      </c>
      <c r="B47" t="s">
        <v>40</v>
      </c>
      <c r="C47" t="s">
        <v>88</v>
      </c>
      <c r="D47" t="s">
        <v>61</v>
      </c>
      <c r="E47" t="s">
        <v>281</v>
      </c>
      <c r="F47" s="1" t="str">
        <f>HYPERLINK("http://ovidsp.ovid.com/ovidweb.cgi?T=JS&amp;NEWS=n&amp;CSC=Y&amp;PAGE=booktext&amp;D=books&amp;AN=01879012$&amp;XPATH=/PG(0)&amp;EPUB=Y","http://ovidsp.ovid.com/ovidweb.cgi?T=JS&amp;NEWS=n&amp;CSC=Y&amp;PAGE=booktext&amp;D=books&amp;AN=01879012$&amp;XPATH=/PG(0)&amp;EPUB=Y")</f>
        <v>http://ovidsp.ovid.com/ovidweb.cgi?T=JS&amp;NEWS=n&amp;CSC=Y&amp;PAGE=booktext&amp;D=books&amp;AN=01879012$&amp;XPATH=/PG(0)&amp;EPUB=Y</v>
      </c>
      <c r="G47" t="s">
        <v>240</v>
      </c>
      <c r="H47" s="4">
        <v>1147196</v>
      </c>
    </row>
    <row r="48" spans="1:8" x14ac:dyDescent="0.25">
      <c r="A48" t="s">
        <v>81</v>
      </c>
      <c r="B48" t="s">
        <v>198</v>
      </c>
      <c r="C48" t="s">
        <v>135</v>
      </c>
      <c r="D48" t="s">
        <v>61</v>
      </c>
      <c r="E48" t="s">
        <v>305</v>
      </c>
      <c r="F48" s="1" t="str">
        <f>HYPERLINK("http://ovidsp.ovid.com/ovidweb.cgi?T=JS&amp;NEWS=n&amp;CSC=Y&amp;PAGE=booktext&amp;D=books&amp;AN=01960890$&amp;XPATH=/PG(0)&amp;EPUB=Y","http://ovidsp.ovid.com/ovidweb.cgi?T=JS&amp;NEWS=n&amp;CSC=Y&amp;PAGE=booktext&amp;D=books&amp;AN=01960890$&amp;XPATH=/PG(0)&amp;EPUB=Y")</f>
        <v>http://ovidsp.ovid.com/ovidweb.cgi?T=JS&amp;NEWS=n&amp;CSC=Y&amp;PAGE=booktext&amp;D=books&amp;AN=01960890$&amp;XPATH=/PG(0)&amp;EPUB=Y</v>
      </c>
      <c r="G48" t="s">
        <v>240</v>
      </c>
      <c r="H48" s="4">
        <v>1147196</v>
      </c>
    </row>
    <row r="49" spans="1:8" x14ac:dyDescent="0.25">
      <c r="A49" t="s">
        <v>282</v>
      </c>
      <c r="B49" t="s">
        <v>159</v>
      </c>
      <c r="C49" t="s">
        <v>292</v>
      </c>
      <c r="D49" t="s">
        <v>61</v>
      </c>
      <c r="E49" t="s">
        <v>200</v>
      </c>
      <c r="F49" s="1" t="str">
        <f>HYPERLINK("http://ovidsp.ovid.com/ovidweb.cgi?T=JS&amp;NEWS=n&amp;CSC=Y&amp;PAGE=booktext&amp;D=books&amp;AN=01787258$&amp;XPATH=/PG(0)&amp;EPUB=Y","http://ovidsp.ovid.com/ovidweb.cgi?T=JS&amp;NEWS=n&amp;CSC=Y&amp;PAGE=booktext&amp;D=books&amp;AN=01787258$&amp;XPATH=/PG(0)&amp;EPUB=Y")</f>
        <v>http://ovidsp.ovid.com/ovidweb.cgi?T=JS&amp;NEWS=n&amp;CSC=Y&amp;PAGE=booktext&amp;D=books&amp;AN=01787258$&amp;XPATH=/PG(0)&amp;EPUB=Y</v>
      </c>
      <c r="G49" t="s">
        <v>240</v>
      </c>
      <c r="H49" s="4">
        <v>1147196</v>
      </c>
    </row>
    <row r="50" spans="1:8" x14ac:dyDescent="0.25">
      <c r="A50" t="s">
        <v>99</v>
      </c>
      <c r="B50" t="s">
        <v>178</v>
      </c>
      <c r="C50" t="s">
        <v>77</v>
      </c>
      <c r="D50" t="s">
        <v>61</v>
      </c>
      <c r="E50" t="s">
        <v>200</v>
      </c>
      <c r="F50" s="1" t="str">
        <f>HYPERLINK("http://ovidsp.ovid.com/ovidweb.cgi?T=JS&amp;NEWS=n&amp;CSC=Y&amp;PAGE=booktext&amp;D=books&amp;AN=01787259$&amp;XPATH=/PG(0)&amp;EPUB=Y","http://ovidsp.ovid.com/ovidweb.cgi?T=JS&amp;NEWS=n&amp;CSC=Y&amp;PAGE=booktext&amp;D=books&amp;AN=01787259$&amp;XPATH=/PG(0)&amp;EPUB=Y")</f>
        <v>http://ovidsp.ovid.com/ovidweb.cgi?T=JS&amp;NEWS=n&amp;CSC=Y&amp;PAGE=booktext&amp;D=books&amp;AN=01787259$&amp;XPATH=/PG(0)&amp;EPUB=Y</v>
      </c>
      <c r="G50" t="s">
        <v>240</v>
      </c>
      <c r="H50" s="4">
        <v>1147196</v>
      </c>
    </row>
    <row r="51" spans="1:8" x14ac:dyDescent="0.25">
      <c r="A51" t="s">
        <v>111</v>
      </c>
      <c r="B51" t="s">
        <v>171</v>
      </c>
      <c r="C51" t="s">
        <v>142</v>
      </c>
      <c r="D51" t="s">
        <v>61</v>
      </c>
      <c r="E51" t="s">
        <v>284</v>
      </c>
      <c r="F51" s="1" t="str">
        <f>HYPERLINK("http://ovidsp.ovid.com/ovidweb.cgi?T=JS&amp;NEWS=n&amp;CSC=Y&amp;PAGE=booktext&amp;D=books&amp;AN=01439423$&amp;XPATH=/PG(0)&amp;EPUB=Y","http://ovidsp.ovid.com/ovidweb.cgi?T=JS&amp;NEWS=n&amp;CSC=Y&amp;PAGE=booktext&amp;D=books&amp;AN=01439423$&amp;XPATH=/PG(0)&amp;EPUB=Y")</f>
        <v>http://ovidsp.ovid.com/ovidweb.cgi?T=JS&amp;NEWS=n&amp;CSC=Y&amp;PAGE=booktext&amp;D=books&amp;AN=01439423$&amp;XPATH=/PG(0)&amp;EPUB=Y</v>
      </c>
      <c r="G51" t="s">
        <v>240</v>
      </c>
      <c r="H51" s="4">
        <v>1147196</v>
      </c>
    </row>
    <row r="52" spans="1:8" x14ac:dyDescent="0.25">
      <c r="A52" t="s">
        <v>196</v>
      </c>
      <c r="B52" t="s">
        <v>62</v>
      </c>
      <c r="C52" t="s">
        <v>128</v>
      </c>
      <c r="D52" t="s">
        <v>61</v>
      </c>
      <c r="E52" t="s">
        <v>173</v>
      </c>
      <c r="F52" s="1" t="str">
        <f>HYPERLINK("http://ovidsp.ovid.com/ovidweb.cgi?T=JS&amp;NEWS=n&amp;CSC=Y&amp;PAGE=booktext&amp;D=books&amp;AN=01781599$&amp;XPATH=/PG(0)&amp;EPUB=Y","http://ovidsp.ovid.com/ovidweb.cgi?T=JS&amp;NEWS=n&amp;CSC=Y&amp;PAGE=booktext&amp;D=books&amp;AN=01781599$&amp;XPATH=/PG(0)&amp;EPUB=Y")</f>
        <v>http://ovidsp.ovid.com/ovidweb.cgi?T=JS&amp;NEWS=n&amp;CSC=Y&amp;PAGE=booktext&amp;D=books&amp;AN=01781599$&amp;XPATH=/PG(0)&amp;EPUB=Y</v>
      </c>
      <c r="G52" t="s">
        <v>240</v>
      </c>
      <c r="H52" s="4">
        <v>1147196</v>
      </c>
    </row>
    <row r="53" spans="1:8" x14ac:dyDescent="0.25">
      <c r="A53" t="s">
        <v>301</v>
      </c>
      <c r="B53" t="s">
        <v>275</v>
      </c>
      <c r="C53" t="s">
        <v>236</v>
      </c>
      <c r="D53" t="s">
        <v>61</v>
      </c>
      <c r="E53" t="s">
        <v>288</v>
      </c>
      <c r="F53" s="1" t="str">
        <f>HYPERLINK("http://ovidsp.ovid.com/ovidweb.cgi?T=JS&amp;NEWS=n&amp;CSC=Y&amp;PAGE=booktext&amp;D=books&amp;AN=01899897$&amp;XPATH=/PG(0)&amp;EPUB=Y","http://ovidsp.ovid.com/ovidweb.cgi?T=JS&amp;NEWS=n&amp;CSC=Y&amp;PAGE=booktext&amp;D=books&amp;AN=01899897$&amp;XPATH=/PG(0)&amp;EPUB=Y")</f>
        <v>http://ovidsp.ovid.com/ovidweb.cgi?T=JS&amp;NEWS=n&amp;CSC=Y&amp;PAGE=booktext&amp;D=books&amp;AN=01899897$&amp;XPATH=/PG(0)&amp;EPUB=Y</v>
      </c>
      <c r="G53" t="s">
        <v>240</v>
      </c>
      <c r="H53" s="4">
        <v>1147196</v>
      </c>
    </row>
    <row r="54" spans="1:8" x14ac:dyDescent="0.25">
      <c r="A54" t="s">
        <v>116</v>
      </c>
      <c r="B54" t="s">
        <v>42</v>
      </c>
      <c r="C54" t="s">
        <v>137</v>
      </c>
      <c r="D54" t="s">
        <v>61</v>
      </c>
      <c r="E54" t="s">
        <v>288</v>
      </c>
      <c r="F54" s="1" t="str">
        <f>HYPERLINK("http://ovidsp.ovid.com/ovidweb.cgi?T=JS&amp;NEWS=n&amp;CSC=Y&amp;PAGE=booktext&amp;D=books&amp;AN=01899929$&amp;XPATH=/PG(0)&amp;EPUB=Y","http://ovidsp.ovid.com/ovidweb.cgi?T=JS&amp;NEWS=n&amp;CSC=Y&amp;PAGE=booktext&amp;D=books&amp;AN=01899929$&amp;XPATH=/PG(0)&amp;EPUB=Y")</f>
        <v>http://ovidsp.ovid.com/ovidweb.cgi?T=JS&amp;NEWS=n&amp;CSC=Y&amp;PAGE=booktext&amp;D=books&amp;AN=01899929$&amp;XPATH=/PG(0)&amp;EPUB=Y</v>
      </c>
      <c r="G54" t="s">
        <v>240</v>
      </c>
      <c r="H54" s="4">
        <v>1147196</v>
      </c>
    </row>
    <row r="55" spans="1:8" x14ac:dyDescent="0.25">
      <c r="A55" t="s">
        <v>224</v>
      </c>
      <c r="B55" t="s">
        <v>238</v>
      </c>
      <c r="C55" t="s">
        <v>59</v>
      </c>
      <c r="D55" t="s">
        <v>61</v>
      </c>
      <c r="E55" t="s">
        <v>177</v>
      </c>
      <c r="F55" s="1" t="str">
        <f>HYPERLINK("http://ovidsp.ovid.com/ovidweb.cgi?T=JS&amp;NEWS=n&amp;CSC=Y&amp;PAGE=booktext&amp;D=books&amp;AN=01867001$&amp;XPATH=/PG(0)&amp;EPUB=Y","http://ovidsp.ovid.com/ovidweb.cgi?T=JS&amp;NEWS=n&amp;CSC=Y&amp;PAGE=booktext&amp;D=books&amp;AN=01867001$&amp;XPATH=/PG(0)&amp;EPUB=Y")</f>
        <v>http://ovidsp.ovid.com/ovidweb.cgi?T=JS&amp;NEWS=n&amp;CSC=Y&amp;PAGE=booktext&amp;D=books&amp;AN=01867001$&amp;XPATH=/PG(0)&amp;EPUB=Y</v>
      </c>
      <c r="G55" t="s">
        <v>240</v>
      </c>
      <c r="H55" s="4">
        <v>1147196</v>
      </c>
    </row>
    <row r="56" spans="1:8" x14ac:dyDescent="0.25">
      <c r="A56" t="s">
        <v>133</v>
      </c>
      <c r="B56" t="s">
        <v>273</v>
      </c>
      <c r="C56" t="s">
        <v>290</v>
      </c>
      <c r="D56" t="s">
        <v>61</v>
      </c>
      <c r="E56" t="s">
        <v>33</v>
      </c>
      <c r="F56" s="1" t="str">
        <f>HYPERLINK("http://ovidsp.ovid.com/ovidweb.cgi?T=JS&amp;NEWS=n&amp;CSC=Y&amp;PAGE=booktext&amp;D=books&amp;AN=01641768$&amp;XPATH=/PG(0)&amp;EPUB=Y","http://ovidsp.ovid.com/ovidweb.cgi?T=JS&amp;NEWS=n&amp;CSC=Y&amp;PAGE=booktext&amp;D=books&amp;AN=01641768$&amp;XPATH=/PG(0)&amp;EPUB=Y")</f>
        <v>http://ovidsp.ovid.com/ovidweb.cgi?T=JS&amp;NEWS=n&amp;CSC=Y&amp;PAGE=booktext&amp;D=books&amp;AN=01641768$&amp;XPATH=/PG(0)&amp;EPUB=Y</v>
      </c>
      <c r="G56" t="s">
        <v>240</v>
      </c>
      <c r="H56" s="4">
        <v>1147196</v>
      </c>
    </row>
    <row r="57" spans="1:8" x14ac:dyDescent="0.25">
      <c r="A57" t="s">
        <v>265</v>
      </c>
      <c r="B57" t="s">
        <v>307</v>
      </c>
      <c r="C57" t="s">
        <v>139</v>
      </c>
      <c r="D57" t="s">
        <v>61</v>
      </c>
      <c r="E57" t="s">
        <v>288</v>
      </c>
      <c r="F57" s="1" t="str">
        <f>HYPERLINK("http://ovidsp.ovid.com/ovidweb.cgi?T=JS&amp;NEWS=n&amp;CSC=Y&amp;PAGE=booktext&amp;D=books&amp;AN=01641775$&amp;XPATH=/PG(0)&amp;EPUB=Y","http://ovidsp.ovid.com/ovidweb.cgi?T=JS&amp;NEWS=n&amp;CSC=Y&amp;PAGE=booktext&amp;D=books&amp;AN=01641775$&amp;XPATH=/PG(0)&amp;EPUB=Y")</f>
        <v>http://ovidsp.ovid.com/ovidweb.cgi?T=JS&amp;NEWS=n&amp;CSC=Y&amp;PAGE=booktext&amp;D=books&amp;AN=01641775$&amp;XPATH=/PG(0)&amp;EPUB=Y</v>
      </c>
      <c r="G57" t="s">
        <v>51</v>
      </c>
      <c r="H57" s="4">
        <v>1147197</v>
      </c>
    </row>
    <row r="58" spans="1:8" x14ac:dyDescent="0.25">
      <c r="A58" t="s">
        <v>280</v>
      </c>
      <c r="B58" t="s">
        <v>205</v>
      </c>
      <c r="C58" t="s">
        <v>230</v>
      </c>
      <c r="D58" t="s">
        <v>61</v>
      </c>
      <c r="E58" t="s">
        <v>33</v>
      </c>
      <c r="F58" s="1" t="str">
        <f>HYPERLINK("http://ovidsp.ovid.com/ovidweb.cgi?T=JS&amp;NEWS=n&amp;CSC=Y&amp;PAGE=booktext&amp;D=books&amp;AN=01996178$&amp;XPATH=/PG(0)&amp;EPUB=Y","http://ovidsp.ovid.com/ovidweb.cgi?T=JS&amp;NEWS=n&amp;CSC=Y&amp;PAGE=booktext&amp;D=books&amp;AN=01996178$&amp;XPATH=/PG(0)&amp;EPUB=Y")</f>
        <v>http://ovidsp.ovid.com/ovidweb.cgi?T=JS&amp;NEWS=n&amp;CSC=Y&amp;PAGE=booktext&amp;D=books&amp;AN=01996178$&amp;XPATH=/PG(0)&amp;EPUB=Y</v>
      </c>
      <c r="G58" t="s">
        <v>240</v>
      </c>
      <c r="H58" s="4">
        <v>1147196</v>
      </c>
    </row>
    <row r="59" spans="1:8" x14ac:dyDescent="0.25">
      <c r="A59" t="s">
        <v>16</v>
      </c>
      <c r="B59" t="s">
        <v>6</v>
      </c>
      <c r="C59" t="s">
        <v>64</v>
      </c>
      <c r="D59" t="s">
        <v>61</v>
      </c>
      <c r="E59" t="s">
        <v>262</v>
      </c>
      <c r="F59" s="1" t="str">
        <f>HYPERLINK("http://ovidsp.ovid.com/ovidweb.cgi?T=JS&amp;NEWS=n&amp;CSC=Y&amp;PAGE=booktext&amp;D=books&amp;AN=01949548$&amp;XPATH=/PG(0)&amp;EPUB=Y","http://ovidsp.ovid.com/ovidweb.cgi?T=JS&amp;NEWS=n&amp;CSC=Y&amp;PAGE=booktext&amp;D=books&amp;AN=01949548$&amp;XPATH=/PG(0)&amp;EPUB=Y")</f>
        <v>http://ovidsp.ovid.com/ovidweb.cgi?T=JS&amp;NEWS=n&amp;CSC=Y&amp;PAGE=booktext&amp;D=books&amp;AN=01949548$&amp;XPATH=/PG(0)&amp;EPUB=Y</v>
      </c>
      <c r="G59" t="s">
        <v>240</v>
      </c>
      <c r="H59" s="4">
        <v>1147196</v>
      </c>
    </row>
    <row r="60" spans="1:8" x14ac:dyDescent="0.25">
      <c r="A60" t="s">
        <v>96</v>
      </c>
      <c r="B60" t="s">
        <v>314</v>
      </c>
      <c r="C60" t="s">
        <v>145</v>
      </c>
      <c r="D60" t="s">
        <v>61</v>
      </c>
      <c r="E60" t="s">
        <v>262</v>
      </c>
      <c r="F60" s="1" t="str">
        <f>HYPERLINK("http://ovidsp.ovid.com/ovidweb.cgi?T=JS&amp;NEWS=n&amp;CSC=Y&amp;PAGE=booktext&amp;D=books&amp;AN=01626622$&amp;XPATH=/PG(0)&amp;EPUB=Y","http://ovidsp.ovid.com/ovidweb.cgi?T=JS&amp;NEWS=n&amp;CSC=Y&amp;PAGE=booktext&amp;D=books&amp;AN=01626622$&amp;XPATH=/PG(0)&amp;EPUB=Y")</f>
        <v>http://ovidsp.ovid.com/ovidweb.cgi?T=JS&amp;NEWS=n&amp;CSC=Y&amp;PAGE=booktext&amp;D=books&amp;AN=01626622$&amp;XPATH=/PG(0)&amp;EPUB=Y</v>
      </c>
      <c r="G60" t="s">
        <v>240</v>
      </c>
      <c r="H60" s="4">
        <v>1147196</v>
      </c>
    </row>
    <row r="61" spans="1:8" x14ac:dyDescent="0.25">
      <c r="A61" t="s">
        <v>89</v>
      </c>
      <c r="B61" t="s">
        <v>41</v>
      </c>
      <c r="C61" t="s">
        <v>69</v>
      </c>
      <c r="D61" t="s">
        <v>61</v>
      </c>
      <c r="E61" t="s">
        <v>262</v>
      </c>
      <c r="F61" s="1" t="str">
        <f>HYPERLINK("http://ovidsp.ovid.com/ovidweb.cgi?T=JS&amp;NEWS=n&amp;CSC=Y&amp;PAGE=booktext&amp;D=books&amp;AN=01807319$&amp;XPATH=/PG(0)&amp;EPUB=Y","http://ovidsp.ovid.com/ovidweb.cgi?T=JS&amp;NEWS=n&amp;CSC=Y&amp;PAGE=booktext&amp;D=books&amp;AN=01807319$&amp;XPATH=/PG(0)&amp;EPUB=Y")</f>
        <v>http://ovidsp.ovid.com/ovidweb.cgi?T=JS&amp;NEWS=n&amp;CSC=Y&amp;PAGE=booktext&amp;D=books&amp;AN=01807319$&amp;XPATH=/PG(0)&amp;EPUB=Y</v>
      </c>
      <c r="G61" t="s">
        <v>240</v>
      </c>
      <c r="H61" s="4">
        <v>1147196</v>
      </c>
    </row>
    <row r="62" spans="1:8" x14ac:dyDescent="0.25">
      <c r="A62" t="s">
        <v>253</v>
      </c>
      <c r="B62" t="s">
        <v>14</v>
      </c>
      <c r="C62" t="s">
        <v>223</v>
      </c>
      <c r="D62" t="s">
        <v>61</v>
      </c>
      <c r="E62" t="s">
        <v>249</v>
      </c>
      <c r="F62" s="1" t="str">
        <f>HYPERLINK("http://ovidsp.ovid.com/ovidweb.cgi?T=JS&amp;NEWS=n&amp;CSC=Y&amp;PAGE=booktext&amp;D=books&amp;AN=01899934$&amp;XPATH=/PG(0)&amp;EPUB=Y","http://ovidsp.ovid.com/ovidweb.cgi?T=JS&amp;NEWS=n&amp;CSC=Y&amp;PAGE=booktext&amp;D=books&amp;AN=01899934$&amp;XPATH=/PG(0)&amp;EPUB=Y")</f>
        <v>http://ovidsp.ovid.com/ovidweb.cgi?T=JS&amp;NEWS=n&amp;CSC=Y&amp;PAGE=booktext&amp;D=books&amp;AN=01899934$&amp;XPATH=/PG(0)&amp;EPUB=Y</v>
      </c>
      <c r="G62" t="s">
        <v>240</v>
      </c>
      <c r="H62" s="4">
        <v>1147196</v>
      </c>
    </row>
    <row r="63" spans="1:8" x14ac:dyDescent="0.25">
      <c r="A63" t="s">
        <v>105</v>
      </c>
      <c r="B63" t="s">
        <v>243</v>
      </c>
      <c r="C63" t="s">
        <v>126</v>
      </c>
      <c r="D63" t="s">
        <v>61</v>
      </c>
      <c r="E63" t="s">
        <v>281</v>
      </c>
      <c r="F63" s="1" t="str">
        <f>HYPERLINK("http://ovidsp.ovid.com/ovidweb.cgi?T=JS&amp;NEWS=n&amp;CSC=Y&amp;PAGE=booktext&amp;D=books&amp;AN=01929438$&amp;XPATH=/PG(0)&amp;EPUB=Y","http://ovidsp.ovid.com/ovidweb.cgi?T=JS&amp;NEWS=n&amp;CSC=Y&amp;PAGE=booktext&amp;D=books&amp;AN=01929438$&amp;XPATH=/PG(0)&amp;EPUB=Y")</f>
        <v>http://ovidsp.ovid.com/ovidweb.cgi?T=JS&amp;NEWS=n&amp;CSC=Y&amp;PAGE=booktext&amp;D=books&amp;AN=01929438$&amp;XPATH=/PG(0)&amp;EPUB=Y</v>
      </c>
      <c r="G63" t="s">
        <v>240</v>
      </c>
      <c r="H63" s="4">
        <v>1147196</v>
      </c>
    </row>
    <row r="64" spans="1:8" x14ac:dyDescent="0.25">
      <c r="A64" t="s">
        <v>36</v>
      </c>
      <c r="B64" t="s">
        <v>68</v>
      </c>
      <c r="C64" t="s">
        <v>319</v>
      </c>
      <c r="D64" t="s">
        <v>61</v>
      </c>
      <c r="E64" t="s">
        <v>200</v>
      </c>
      <c r="F64" s="1" t="str">
        <f>HYPERLINK("http://ovidsp.ovid.com/ovidweb.cgi?T=JS&amp;NEWS=n&amp;CSC=Y&amp;PAGE=booktext&amp;D=books&amp;AN=01929440$&amp;XPATH=/PG(0)&amp;EPUB=Y","http://ovidsp.ovid.com/ovidweb.cgi?T=JS&amp;NEWS=n&amp;CSC=Y&amp;PAGE=booktext&amp;D=books&amp;AN=01929440$&amp;XPATH=/PG(0)&amp;EPUB=Y")</f>
        <v>http://ovidsp.ovid.com/ovidweb.cgi?T=JS&amp;NEWS=n&amp;CSC=Y&amp;PAGE=booktext&amp;D=books&amp;AN=01929440$&amp;XPATH=/PG(0)&amp;EPUB=Y</v>
      </c>
      <c r="G64" t="s">
        <v>240</v>
      </c>
      <c r="H64" s="4">
        <v>1147196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Új Folyóiratok</vt:lpstr>
      <vt:lpstr>Új Könyvek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Kwiatkowska</dc:creator>
  <cp:lastModifiedBy>User</cp:lastModifiedBy>
  <dcterms:created xsi:type="dcterms:W3CDTF">2018-01-05T10:10:36Z</dcterms:created>
  <dcterms:modified xsi:type="dcterms:W3CDTF">2018-01-09T09:34:24Z</dcterms:modified>
</cp:coreProperties>
</file>